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C86FB46-085E-4939-8F6A-8006D3A54D6F}" xr6:coauthVersionLast="47" xr6:coauthVersionMax="47" xr10:uidLastSave="{00000000-0000-0000-0000-000000000000}"/>
  <bookViews>
    <workbookView xWindow="5175" yWindow="135" windowWidth="21555" windowHeight="15600" activeTab="4" xr2:uid="{00000000-000D-0000-FFFF-FFFF00000000}"/>
  </bookViews>
  <sheets>
    <sheet name="табл 1.1" sheetId="13" r:id="rId1"/>
    <sheet name="табл 1.2" sheetId="14" r:id="rId2"/>
    <sheet name="Табл2" sheetId="1" r:id="rId3"/>
    <sheet name="Табл3" sheetId="4" r:id="rId4"/>
    <sheet name="оценка общая" sheetId="8" r:id="rId5"/>
  </sheets>
  <definedNames>
    <definedName name="_xlnm.Print_Area" localSheetId="4">'оценка общая'!$A$1:$Q$47</definedName>
    <definedName name="_xlnm.Print_Area" localSheetId="2">Табл2!$A$1:$J$46</definedName>
    <definedName name="_xlnm.Print_Area" localSheetId="3">Табл3!$A$1:$H$47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4" l="1"/>
  <c r="G31" i="4"/>
  <c r="I31" i="1"/>
  <c r="I32" i="1"/>
  <c r="H39" i="4" l="1"/>
  <c r="H40" i="4"/>
  <c r="D5" i="14" l="1"/>
  <c r="D46" i="14" l="1"/>
  <c r="C46" i="14"/>
  <c r="D39" i="14"/>
  <c r="C39" i="14"/>
  <c r="D32" i="14"/>
  <c r="C32" i="14"/>
  <c r="D25" i="14"/>
  <c r="C25" i="14"/>
  <c r="D18" i="14"/>
  <c r="C18" i="14"/>
  <c r="D11" i="14"/>
  <c r="D4" i="14" s="1"/>
  <c r="C11" i="14"/>
  <c r="C4" i="14" s="1"/>
  <c r="D10" i="14"/>
  <c r="C10" i="14"/>
  <c r="D8" i="14"/>
  <c r="C8" i="14"/>
  <c r="D7" i="14"/>
  <c r="C7" i="14"/>
  <c r="C5" i="14"/>
  <c r="E33" i="13" l="1"/>
  <c r="E32" i="13" s="1"/>
  <c r="D33" i="13"/>
  <c r="D32" i="13" s="1"/>
  <c r="C33" i="13"/>
  <c r="C32" i="13" s="1"/>
  <c r="E29" i="13"/>
  <c r="D29" i="13"/>
  <c r="C29" i="13"/>
  <c r="E28" i="13"/>
  <c r="D28" i="13"/>
  <c r="C28" i="13"/>
  <c r="E21" i="13"/>
  <c r="E20" i="13" s="1"/>
  <c r="D21" i="13"/>
  <c r="D20" i="13" s="1"/>
  <c r="C21" i="13"/>
  <c r="C20" i="13" s="1"/>
  <c r="E17" i="13"/>
  <c r="E16" i="13" s="1"/>
  <c r="D17" i="13"/>
  <c r="D16" i="13" s="1"/>
  <c r="C17" i="13"/>
  <c r="C16" i="13" s="1"/>
  <c r="E9" i="13"/>
  <c r="E8" i="13" s="1"/>
  <c r="D9" i="13"/>
  <c r="D8" i="13" s="1"/>
  <c r="C9" i="13"/>
  <c r="C8" i="13" s="1"/>
  <c r="C6" i="13" l="1"/>
  <c r="C7" i="13" s="1"/>
  <c r="E6" i="13"/>
  <c r="D6" i="13"/>
  <c r="D7" i="13" s="1"/>
  <c r="E7" i="13"/>
  <c r="G40" i="4" l="1"/>
  <c r="F7" i="8" l="1"/>
  <c r="C29" i="4"/>
  <c r="B29" i="8" s="1"/>
  <c r="C30" i="4" l="1"/>
  <c r="F17" i="8" l="1"/>
  <c r="F23" i="8"/>
  <c r="F34" i="8"/>
  <c r="F44" i="8"/>
  <c r="G44" i="8"/>
  <c r="G34" i="8"/>
  <c r="G17" i="8"/>
  <c r="G7" i="8"/>
  <c r="F14" i="4"/>
  <c r="C14" i="4"/>
  <c r="C8" i="4"/>
  <c r="C9" i="4"/>
  <c r="C10" i="4"/>
  <c r="C11" i="4"/>
  <c r="C12" i="4"/>
  <c r="C13" i="4"/>
  <c r="G23" i="8"/>
  <c r="F6" i="8" l="1"/>
  <c r="I7" i="8"/>
  <c r="G6" i="8"/>
  <c r="O7" i="8" s="1"/>
  <c r="H7" i="8" l="1"/>
  <c r="J44" i="8"/>
  <c r="K44" i="8" s="1"/>
  <c r="F38" i="4"/>
  <c r="G38" i="4"/>
  <c r="F39" i="4"/>
  <c r="G39" i="4"/>
  <c r="E39" i="8" s="1"/>
  <c r="F40" i="4"/>
  <c r="D40" i="8" s="1"/>
  <c r="E40" i="8"/>
  <c r="G37" i="4"/>
  <c r="E37" i="8" s="1"/>
  <c r="H34" i="8"/>
  <c r="H23" i="8"/>
  <c r="H17" i="8"/>
  <c r="H44" i="8"/>
  <c r="A45" i="8"/>
  <c r="A46" i="8"/>
  <c r="A47" i="8"/>
  <c r="A44" i="8"/>
  <c r="C20" i="8"/>
  <c r="C21" i="8"/>
  <c r="C22" i="8"/>
  <c r="C30" i="8"/>
  <c r="C31" i="8"/>
  <c r="C32" i="8"/>
  <c r="C33" i="8"/>
  <c r="C37" i="8"/>
  <c r="C38" i="8"/>
  <c r="D38" i="8"/>
  <c r="E38" i="8"/>
  <c r="C39" i="8"/>
  <c r="D39" i="8"/>
  <c r="C40" i="8"/>
  <c r="C46" i="8"/>
  <c r="C47" i="8"/>
  <c r="B18" i="8"/>
  <c r="B19" i="8"/>
  <c r="B20" i="8"/>
  <c r="B21" i="8"/>
  <c r="B22" i="8"/>
  <c r="B17" i="8"/>
  <c r="C15" i="8"/>
  <c r="C16" i="8"/>
  <c r="C14" i="8"/>
  <c r="B15" i="8"/>
  <c r="B16" i="8"/>
  <c r="B14" i="8"/>
  <c r="B7" i="8"/>
  <c r="B8" i="8"/>
  <c r="B9" i="8"/>
  <c r="B10" i="8"/>
  <c r="B11" i="8"/>
  <c r="B12" i="8"/>
  <c r="B13" i="8"/>
  <c r="B6" i="8"/>
  <c r="H16" i="4"/>
  <c r="H20" i="4"/>
  <c r="H21" i="4"/>
  <c r="H22" i="4"/>
  <c r="H30" i="4"/>
  <c r="H32" i="4"/>
  <c r="H14" i="4"/>
  <c r="H15" i="4"/>
  <c r="C46" i="4"/>
  <c r="B46" i="8" s="1"/>
  <c r="C47" i="4"/>
  <c r="B47" i="8" s="1"/>
  <c r="C45" i="4"/>
  <c r="B45" i="8" s="1"/>
  <c r="C44" i="4"/>
  <c r="C42" i="4"/>
  <c r="C43" i="4"/>
  <c r="C41" i="4"/>
  <c r="C37" i="4"/>
  <c r="C38" i="4"/>
  <c r="C39" i="4"/>
  <c r="C40" i="4"/>
  <c r="C36" i="4"/>
  <c r="C35" i="4"/>
  <c r="C34" i="4"/>
  <c r="C31" i="4"/>
  <c r="C32" i="4"/>
  <c r="C33" i="4"/>
  <c r="C24" i="4"/>
  <c r="C25" i="4"/>
  <c r="C26" i="4"/>
  <c r="C27" i="4"/>
  <c r="C28" i="4"/>
  <c r="C23" i="4"/>
  <c r="C21" i="4"/>
  <c r="C22" i="4"/>
  <c r="C20" i="4"/>
  <c r="C18" i="4"/>
  <c r="C19" i="4"/>
  <c r="C17" i="4"/>
  <c r="C15" i="4"/>
  <c r="C16" i="4"/>
  <c r="C6" i="4"/>
  <c r="C7" i="4"/>
  <c r="F46" i="4"/>
  <c r="D46" i="8" s="1"/>
  <c r="G46" i="4"/>
  <c r="E46" i="8" s="1"/>
  <c r="F47" i="4"/>
  <c r="D47" i="8" s="1"/>
  <c r="G47" i="4"/>
  <c r="E47" i="8" s="1"/>
  <c r="D14" i="8"/>
  <c r="H6" i="8" l="1"/>
  <c r="L44" i="8"/>
  <c r="J46" i="8"/>
  <c r="J38" i="8"/>
  <c r="M38" i="8"/>
  <c r="M46" i="8"/>
  <c r="I23" i="8"/>
  <c r="B44" i="8" l="1"/>
  <c r="B40" i="8" l="1"/>
  <c r="B42" i="8" l="1"/>
  <c r="B43" i="8"/>
  <c r="A42" i="8"/>
  <c r="A43" i="8"/>
  <c r="B41" i="8"/>
  <c r="A41" i="8"/>
  <c r="B38" i="8"/>
  <c r="B39" i="8"/>
  <c r="B35" i="8"/>
  <c r="B36" i="8"/>
  <c r="B37" i="8"/>
  <c r="B34" i="8"/>
  <c r="B25" i="8"/>
  <c r="B26" i="8"/>
  <c r="B27" i="8"/>
  <c r="B28" i="8"/>
  <c r="B24" i="8"/>
  <c r="B31" i="8"/>
  <c r="B32" i="8"/>
  <c r="B33" i="8"/>
  <c r="B30" i="8"/>
  <c r="F37" i="4" l="1"/>
  <c r="D37" i="8" s="1"/>
  <c r="G20" i="4"/>
  <c r="E20" i="8" s="1"/>
  <c r="J20" i="8" s="1"/>
  <c r="F20" i="4"/>
  <c r="D20" i="8" s="1"/>
  <c r="F30" i="4"/>
  <c r="D30" i="8" s="1"/>
  <c r="F31" i="4"/>
  <c r="D31" i="8" s="1"/>
  <c r="G22" i="4"/>
  <c r="E22" i="8" s="1"/>
  <c r="F22" i="4"/>
  <c r="D22" i="8" s="1"/>
  <c r="G21" i="4"/>
  <c r="E21" i="8" s="1"/>
  <c r="F21" i="4"/>
  <c r="D21" i="8" s="1"/>
  <c r="M20" i="8" l="1"/>
  <c r="J17" i="8"/>
  <c r="K17" i="8" s="1"/>
  <c r="J37" i="8"/>
  <c r="M37" i="8"/>
  <c r="G14" i="4"/>
  <c r="E14" i="8" s="1"/>
  <c r="E15" i="8"/>
  <c r="G16" i="4"/>
  <c r="E16" i="8" s="1"/>
  <c r="F15" i="4"/>
  <c r="D15" i="8" s="1"/>
  <c r="F16" i="4"/>
  <c r="D16" i="8" s="1"/>
  <c r="J14" i="8" l="1"/>
  <c r="M14" i="8"/>
  <c r="K34" i="8"/>
  <c r="J34" i="8"/>
  <c r="J7" i="8"/>
  <c r="K7" i="8" s="1"/>
  <c r="L7" i="8" s="1"/>
  <c r="I34" i="8"/>
  <c r="L34" i="8" l="1"/>
  <c r="I17" i="8"/>
  <c r="L17" i="8" s="1"/>
  <c r="O23" i="8" l="1"/>
  <c r="O44" i="8"/>
  <c r="O34" i="8"/>
  <c r="O17" i="8"/>
  <c r="O6" i="8" s="1"/>
  <c r="I6" i="8"/>
  <c r="E31" i="8"/>
  <c r="G32" i="4"/>
  <c r="E32" i="8" s="1"/>
  <c r="G33" i="4"/>
  <c r="E33" i="8" s="1"/>
  <c r="E30" i="8"/>
  <c r="F32" i="4"/>
  <c r="D32" i="8" s="1"/>
  <c r="F33" i="4"/>
  <c r="D33" i="8" s="1"/>
  <c r="M31" i="8" l="1"/>
  <c r="J31" i="8"/>
  <c r="J30" i="8"/>
  <c r="M30" i="8"/>
  <c r="N6" i="8" s="1"/>
  <c r="J23" i="8" l="1"/>
  <c r="K23" i="8"/>
  <c r="L23" i="8" s="1"/>
  <c r="P6" i="8" s="1"/>
</calcChain>
</file>

<file path=xl/sharedStrings.xml><?xml version="1.0" encoding="utf-8"?>
<sst xmlns="http://schemas.openxmlformats.org/spreadsheetml/2006/main" count="390" uniqueCount="201">
  <si>
    <t>Наименование мероприятий подпрограмм, показателей</t>
  </si>
  <si>
    <t>Ответственный исполнитель</t>
  </si>
  <si>
    <t>Плановый срок</t>
  </si>
  <si>
    <t>Фактический срок</t>
  </si>
  <si>
    <t>Непосредственные результаты</t>
  </si>
  <si>
    <t>Проблемы, возникшие в ходе реализации мероприятия</t>
  </si>
  <si>
    <t>начала реализации</t>
  </si>
  <si>
    <t>окончания реализации</t>
  </si>
  <si>
    <t>запланированные значения</t>
  </si>
  <si>
    <t>достигнутые значения</t>
  </si>
  <si>
    <t>Муниципальная программа</t>
  </si>
  <si>
    <t>Подпрограмма 1</t>
  </si>
  <si>
    <t>Мероприятие1.1</t>
  </si>
  <si>
    <t>Обеспечение выполнения муниципального задания МБУК "ЦБС"</t>
  </si>
  <si>
    <t>Мероприятие 1.2</t>
  </si>
  <si>
    <t>Мероприятие 1.3</t>
  </si>
  <si>
    <t>Комплектование книжных фондов библиотек</t>
  </si>
  <si>
    <t>Подпрограмма 2</t>
  </si>
  <si>
    <t>Мероприятие 2.1</t>
  </si>
  <si>
    <t>Обеспечение выполнения муниципального задания МБУК "Сергачский краеведческий музей им.В.А.Громова"</t>
  </si>
  <si>
    <t>Подпрограмма 3</t>
  </si>
  <si>
    <t>Мероприятие 3.1</t>
  </si>
  <si>
    <t>Мероприятие 3.2</t>
  </si>
  <si>
    <t>Мероприятие 3.3</t>
  </si>
  <si>
    <t>Реализация социокультурных потребностей пожилых людей, разитие их интеллектуального и творческого потенциала, современных форм общественности</t>
  </si>
  <si>
    <t>Мероприятие 3.4</t>
  </si>
  <si>
    <t>Попрограмма 4</t>
  </si>
  <si>
    <t>Мероприятие 4.1</t>
  </si>
  <si>
    <t>Подпрограмма 5</t>
  </si>
  <si>
    <t>Мероприятие 5.1</t>
  </si>
  <si>
    <t>Обеспечение реализации муниципальной программы</t>
  </si>
  <si>
    <t>Обеспечение хозяйственного и технического обслуживания муниципальной программы</t>
  </si>
  <si>
    <t>Индикатор1</t>
  </si>
  <si>
    <t>Индикатор2</t>
  </si>
  <si>
    <t>Непосредственный результат1</t>
  </si>
  <si>
    <t>Непосредственный результат2</t>
  </si>
  <si>
    <t>Пытина М.В.</t>
  </si>
  <si>
    <t>Громова Н.В.</t>
  </si>
  <si>
    <t>Бачурина С.Д.</t>
  </si>
  <si>
    <t>Юркина С.А.</t>
  </si>
  <si>
    <t>Таблица 2. Сведения о степени выполнения мероприятий подпрограмм муниципальной программы</t>
  </si>
  <si>
    <t>Таблица 3. Сведения о достижении значений индикаторов и непосредственных результатов</t>
  </si>
  <si>
    <t>Ед. измерения</t>
  </si>
  <si>
    <t>Значение индикатора достижения цели/непосредственного результата муниципальной программы, подпрограммы</t>
  </si>
  <si>
    <t>план</t>
  </si>
  <si>
    <t>факт</t>
  </si>
  <si>
    <t>единиц</t>
  </si>
  <si>
    <t>Источники ресурсного обеспечения</t>
  </si>
  <si>
    <t>Всего</t>
  </si>
  <si>
    <t>расходы бюджетов поселений</t>
  </si>
  <si>
    <t>областной бюджет</t>
  </si>
  <si>
    <t>федеральный бюджет</t>
  </si>
  <si>
    <t>юридические лица</t>
  </si>
  <si>
    <t>прочие источники</t>
  </si>
  <si>
    <t>Подпрограмма 4</t>
  </si>
  <si>
    <t>заказчик-координатор, соисполнители</t>
  </si>
  <si>
    <t>Проведение мероприятий по подключению общедоступных библиотек РФ к сети Интернет и развитие системы библиотечного дела с учетом задачи расширения информационных технологий и оцифровки</t>
  </si>
  <si>
    <t>Финансирование</t>
  </si>
  <si>
    <t>Развитие библиотечного обслуживания населения</t>
  </si>
  <si>
    <t>Развитие музейной деятельности</t>
  </si>
  <si>
    <t>Развитие культурно-досуговой деятельности</t>
  </si>
  <si>
    <t>Мероприятие 3.5</t>
  </si>
  <si>
    <t>Развитие и укрепление материально-технической базы муниципальных домов культуры</t>
  </si>
  <si>
    <t>Развитие дополнительного образования в сфере  искусств</t>
  </si>
  <si>
    <t>Мероприятие 4.2</t>
  </si>
  <si>
    <t>Мероприятие 5.2</t>
  </si>
  <si>
    <t>Мероприятие 5.3</t>
  </si>
  <si>
    <t>кассовые расходы</t>
  </si>
  <si>
    <t>Количество детей, привлекаемых к участию в творческих мероприятиях (выставки, концерты, конкурсы)</t>
  </si>
  <si>
    <t>Количество клубных формирований</t>
  </si>
  <si>
    <t>единица</t>
  </si>
  <si>
    <t>тысяч единиц</t>
  </si>
  <si>
    <t>тысяч человек</t>
  </si>
  <si>
    <t>человек</t>
  </si>
  <si>
    <t>Расходы(тыс.руб) за отчетный период</t>
  </si>
  <si>
    <t>Допустимое отклонение 5%</t>
  </si>
  <si>
    <t>В связи с отсутствием областного финансирования</t>
  </si>
  <si>
    <t>Поддержка лучших учреждений культуры</t>
  </si>
  <si>
    <t>Оценка эффективности муниципальной программы</t>
  </si>
  <si>
    <t>За счёт увеличения количества выставок и мероприятий (мастер-классов, лекций, экскурсий)</t>
  </si>
  <si>
    <t xml:space="preserve">Увеличение числа посещений библиотек произошло из-за увеличения количества обращений граждан к сайту и увеличение библиотеками количества массовых мероприятий в офлайн и онлайн формате.  </t>
  </si>
  <si>
    <t>Мероприятие 1.4</t>
  </si>
  <si>
    <t>Мероприятие 1.5</t>
  </si>
  <si>
    <t>Мероприятие 1.6</t>
  </si>
  <si>
    <t>Мероприятие 2.2</t>
  </si>
  <si>
    <t>Обеспечение выполнения муниципального задания культурно-досуговых учреждений</t>
  </si>
  <si>
    <t>Обеспечение выполнения муниципального задания МБУДО "Сергачская ДШИ" в сфере искусств</t>
  </si>
  <si>
    <t>Подпрограмма 6</t>
  </si>
  <si>
    <t>Развитие туризма на территории Сергачского муниципального округа</t>
  </si>
  <si>
    <t>Проведение  мероприятий на территории округа</t>
  </si>
  <si>
    <t>Исполнитель</t>
  </si>
  <si>
    <t>Попкова М.М.</t>
  </si>
  <si>
    <t>Увеличение доли детей, привлекаемых к участию в творческих мероприятиях (выставки, концерты, конкурсы и т.п.), к общему числу обучающихся в школах искусств</t>
  </si>
  <si>
    <t>Мероприятие 6.1</t>
  </si>
  <si>
    <t>Федорин Д.Ю., Блаженнов Д.А</t>
  </si>
  <si>
    <t>Бачурина С.Д., Юркина С.А.</t>
  </si>
  <si>
    <t>Развитие и укрепление материально-технической базы муниципальных библиотек</t>
  </si>
  <si>
    <t>Поддержка лучших сельских работников культуры</t>
  </si>
  <si>
    <t>Осуществление издательской деятельности: издание библиографических, информационных, краеведческих материалов</t>
  </si>
  <si>
    <t>Развитие и укрепление материально-технической базы музея</t>
  </si>
  <si>
    <t>год, предшествующий отчетному</t>
  </si>
  <si>
    <t>Обоснование отклонений значений индикатора/ непосредственного результата на конец отчетного года</t>
  </si>
  <si>
    <t>Увеличение доли публичных библиотек, подключенных к сети "Интернет", в общем количестве</t>
  </si>
  <si>
    <r>
      <t xml:space="preserve">Степень реализации мероприятий </t>
    </r>
    <r>
      <rPr>
        <b/>
        <sz val="14"/>
        <color theme="1"/>
        <rFont val="Times New Roman"/>
        <family val="1"/>
        <charset val="204"/>
      </rPr>
      <t>К1пп</t>
    </r>
  </si>
  <si>
    <r>
      <t xml:space="preserve">Степень соответствия запланированному уровню расходов </t>
    </r>
    <r>
      <rPr>
        <b/>
        <sz val="14"/>
        <color theme="1"/>
        <rFont val="Times New Roman"/>
        <family val="1"/>
        <charset val="204"/>
      </rPr>
      <t>К2пп</t>
    </r>
  </si>
  <si>
    <r>
      <t xml:space="preserve">Эффективность реализации подпрограммы </t>
    </r>
    <r>
      <rPr>
        <b/>
        <sz val="14"/>
        <color theme="1"/>
        <rFont val="Times New Roman"/>
        <family val="1"/>
        <charset val="204"/>
      </rPr>
      <t>Rпп</t>
    </r>
  </si>
  <si>
    <r>
      <t xml:space="preserve">Степень реализации муниципальной программы </t>
    </r>
    <r>
      <rPr>
        <b/>
        <sz val="14"/>
        <color theme="1"/>
        <rFont val="Times New Roman"/>
        <family val="1"/>
        <charset val="204"/>
      </rPr>
      <t>К4мп</t>
    </r>
  </si>
  <si>
    <r>
      <t xml:space="preserve">Оценка эффективности реализации муниципальной программы </t>
    </r>
    <r>
      <rPr>
        <b/>
        <sz val="14"/>
        <color theme="1"/>
        <rFont val="Times New Roman"/>
        <family val="1"/>
        <charset val="204"/>
      </rPr>
      <t>Rмп</t>
    </r>
  </si>
  <si>
    <r>
      <t xml:space="preserve">Степень достижения плановых значений индикаторов муниципальной программы </t>
    </r>
    <r>
      <rPr>
        <b/>
        <sz val="12"/>
        <color theme="1"/>
        <rFont val="Times New Roman"/>
        <family val="1"/>
        <charset val="204"/>
      </rPr>
      <t>Имп</t>
    </r>
  </si>
  <si>
    <r>
      <t xml:space="preserve">Степень достижения планового значения индикатора, характеризующего цели и задачи подпрограммы </t>
    </r>
    <r>
      <rPr>
        <b/>
        <sz val="14"/>
        <color theme="1"/>
        <rFont val="Times New Roman"/>
        <family val="1"/>
        <charset val="204"/>
      </rPr>
      <t>Ипп</t>
    </r>
  </si>
  <si>
    <r>
      <t xml:space="preserve">Степень реализации подпрограммы </t>
    </r>
    <r>
      <rPr>
        <b/>
        <sz val="14"/>
        <color theme="1"/>
        <rFont val="Times New Roman"/>
        <family val="1"/>
        <charset val="204"/>
      </rPr>
      <t>К3пп</t>
    </r>
  </si>
  <si>
    <r>
      <t xml:space="preserve">Доля финансирования каждой подпрограммы в общем объеме финансирования муниципальной программы за счет всех источников </t>
    </r>
    <r>
      <rPr>
        <b/>
        <sz val="12"/>
        <color theme="1"/>
        <rFont val="Times New Roman"/>
        <family val="1"/>
        <charset val="204"/>
      </rPr>
      <t>vj</t>
    </r>
  </si>
  <si>
    <t xml:space="preserve">  </t>
  </si>
  <si>
    <t>Отдел культуры</t>
  </si>
  <si>
    <t>Подпрограмма 1 Развитие библиотечного обслуживания населения</t>
  </si>
  <si>
    <t>Основное мероприятие 1.1 Обеспечение выполнения муниципального задания МБУК "ЦБС"</t>
  </si>
  <si>
    <t>Основное мероприятие 1.2 Комплектование книжных фондов библиотек</t>
  </si>
  <si>
    <t>Основное мероприятие 1.3 Проведение мероприятий по подключению общедоступных библиотек РФ к сети Интернет и развитие системы библиотечного дела</t>
  </si>
  <si>
    <t>Основное мероприятие 1.4 Развитие и укрепление материально- технической базы муниципальных библиотек</t>
  </si>
  <si>
    <t>Основное мероприятие 1.5 Расходы на поддержку отрасли культуры</t>
  </si>
  <si>
    <t>Основное мероприятие 1.6 Осуществление издательской деятельности: издание библиографических, информационных, краеведческих материалов</t>
  </si>
  <si>
    <t>Подпрограмма 2 Развитие музейной деятельности</t>
  </si>
  <si>
    <t>Основное мероприятие 2.1 Обеспечение выполнения муниципального задания МБУК "Сергачский краеведческий музей им.В.А.Громова"</t>
  </si>
  <si>
    <t>Основное мероприятие 2.2 Развитие и укрепление материально- технической базы музеев</t>
  </si>
  <si>
    <t>Подпрограмма 3 Развитие культурно-досуговой деятельности</t>
  </si>
  <si>
    <t>Основное мероприятие 3.1 Обеспечение выполнения муниципального задания культурно-досуговой деятельности</t>
  </si>
  <si>
    <t>Основное мероприятие 3.2 Поддержка лучших учреждений культуры</t>
  </si>
  <si>
    <t>Основное мероприятие 3.4 Проведение  мероприятий на территории округа</t>
  </si>
  <si>
    <t>Основное мероприятие 3.5 Развитие и укрепление материально- технической базы</t>
  </si>
  <si>
    <t>Основное мероприятие 3.6 Мероприятия по обеспечению пожарной безопасности учреждений (организаций) культуры</t>
  </si>
  <si>
    <t>Подпрограмма 4 Развитие дополнительного образования в сфере искусств</t>
  </si>
  <si>
    <t>Основное мероприятие 4.1 Обеспечение выполнения муниципального задания МБУДО "Сергачская ДШИ" в сфере искусств</t>
  </si>
  <si>
    <t>Основное мероприятие 4.2 Развитие и укрепление материально- технической базы МБУДО "Сергачская ДШИ"</t>
  </si>
  <si>
    <t>Подпрограмма 5 Обеспечение реализации муниципальной программы</t>
  </si>
  <si>
    <t>Мероприятие 5.1 Обеспечение реализации муниципальной программы</t>
  </si>
  <si>
    <t>Мероприятие 5.2 Обеспечение хозяйственного и технического обслуживания муниципальной программы</t>
  </si>
  <si>
    <t>Подпрограмма 6 Развитие туризма на территории Сергачского муниципального округа</t>
  </si>
  <si>
    <t>Мероприятие 6.1 Развитие туризма на территории Сергачского муниципального округа</t>
  </si>
  <si>
    <t>Начальник отдела культуры</t>
  </si>
  <si>
    <t>Трофимова И.С.</t>
  </si>
  <si>
    <t>Статус/наименование</t>
  </si>
  <si>
    <t>Причина неполного освоения бюджетных средств</t>
  </si>
  <si>
    <t>Расходы бюджета муниципального округа Нижегородской области</t>
  </si>
  <si>
    <t>Подпрограмма 1 "Развитие библиотечного обслуживания населения"</t>
  </si>
  <si>
    <t>Подпрограмма 2 "Развитие музейной деятельности"</t>
  </si>
  <si>
    <t>Подпрограмма 3 "Развитие культурно-досуговой деятельности"</t>
  </si>
  <si>
    <t>Подпрограмма 4 "Развитие дополнительного образования в сфере искусств"</t>
  </si>
  <si>
    <t>Подпрограмма 5 "Обеспечение реализации муниципальной программы"</t>
  </si>
  <si>
    <t>Подпрограмма 6 "Развитие туризма на территории Сергачского муниципального округа"</t>
  </si>
  <si>
    <t>"Развитие культуры, искусства и туризма Сергачского муниципального округа Нижегородской области"</t>
  </si>
  <si>
    <t>Мероприятия по обеспечению пожарной безопасности учреждений (организаций) культуры</t>
  </si>
  <si>
    <t xml:space="preserve"> Развитие и укрепление материально- технической базы МБУДО "Сергачская ДШИ"</t>
  </si>
  <si>
    <t>Лавринов А.К.</t>
  </si>
  <si>
    <t xml:space="preserve">Количество библиотек, подключенных к сети «Интернет» </t>
  </si>
  <si>
    <t>Количество посещений библиотек (в том числе в дистанционном формате)</t>
  </si>
  <si>
    <t xml:space="preserve">Увеличение доли (представленных во всех формах) зрителю музейных предметов в общем  количестве музейных предметов основного фонда в стационарных условиях </t>
  </si>
  <si>
    <t xml:space="preserve">Количество посещений музея (в том числе в дистанционном формате) </t>
  </si>
  <si>
    <t>Количество предметов основного фонда музея</t>
  </si>
  <si>
    <t>Увеличение количества лауреатов и дипломантов окружных, областных, межрегиональных, всероссийских и международных конкурсов из числа участников клубных формирований</t>
  </si>
  <si>
    <t>Увеличение количества участников клубных формирований, привлекаемых к участию в мероприятиях</t>
  </si>
  <si>
    <t>Количество лауреатов и дипломантов окружных, областных, межрегиональных, всероссийских и международных конкурсов из числа участников клубных формирований</t>
  </si>
  <si>
    <t xml:space="preserve">Количество лауреатов и дипломантов межокружных, областных, межрегиональных, всероссийских и международных конкурсов из числа получающих дополнительное образование в сфере искусств </t>
  </si>
  <si>
    <t>Увеличение количества мероприятий, связанных с туристической привлекательностью округа</t>
  </si>
  <si>
    <t>Количество мероприятий, связанных с туристической привлекательностью округа</t>
  </si>
  <si>
    <t>Проценты к общему объему основного фонда музея</t>
  </si>
  <si>
    <t>Проценты к общему числу библиотек</t>
  </si>
  <si>
    <t>% к  уровню 2022 года</t>
  </si>
  <si>
    <t>Проценты к общему числу участников клубных формирований</t>
  </si>
  <si>
    <t>%</t>
  </si>
  <si>
    <t>% к уровню предыдущего года</t>
  </si>
  <si>
    <t>145</t>
  </si>
  <si>
    <t>68</t>
  </si>
  <si>
    <t>22</t>
  </si>
  <si>
    <t>142</t>
  </si>
  <si>
    <t>50</t>
  </si>
  <si>
    <t>Мероприятие 3.6</t>
  </si>
  <si>
    <t>Увеличение количества лауреатов и дипломантов межокружных, областных, межрегиональных, всероссийских и международных конкурсов из числа получающих дополнительное образование в сфере искусств</t>
  </si>
  <si>
    <t>За счет активного участия коллективов (участников клубных формирований) в окружных, областных, межрегиональных, всероссийских и международных конкурсах (в т.ч. онлайн)</t>
  </si>
  <si>
    <t>Мероприятие 1.1</t>
  </si>
  <si>
    <t>Таблица 1.1. Отчет об исполнении бюджетных ассигнований  бюджета Сергачского муниципального округа Нижегородской области на реализацию муниципальной программы на 01.01.2026 г.</t>
  </si>
  <si>
    <t>Сводная бюджетная роспись, план на 01.01.2025</t>
  </si>
  <si>
    <t>сводная бюджетная роспись на 01.01.2026</t>
  </si>
  <si>
    <t>Муниципальная программа "Развитие культуры, искусства и туризма на 2024-2028 годы" Сергачского муниципального округа Нижегородской области"</t>
  </si>
  <si>
    <t>мероприятие 3.3 Реализация социокультурных потребностей пожилых людей, развитие их интеллектуального и творческого потенциала, современных форм общения</t>
  </si>
  <si>
    <t>Таблица 1.2. Информация  о расходах бюджета Сергачского муниципального округа Нижегородской области, а также иных средств на реализацию муниципальной программы на 01.01.2026 г.</t>
  </si>
  <si>
    <t>План 01.01.2026 г.</t>
  </si>
  <si>
    <t>Фактические расходы на 01.01.26 г.</t>
  </si>
  <si>
    <t>Муниципальная программа "Развитие культуры Сергачского муниципального округа Нижегородской области"</t>
  </si>
  <si>
    <t>на 01.01.2026</t>
  </si>
  <si>
    <t>2025 год</t>
  </si>
  <si>
    <t>11,5</t>
  </si>
  <si>
    <t>11,445</t>
  </si>
  <si>
    <t>18273</t>
  </si>
  <si>
    <t>131</t>
  </si>
  <si>
    <t>9,9</t>
  </si>
  <si>
    <t>38</t>
  </si>
  <si>
    <t>106</t>
  </si>
  <si>
    <t>18</t>
  </si>
  <si>
    <t>2022: ЦКС: 17 наград</t>
  </si>
  <si>
    <t>графа 3 8НК</t>
  </si>
  <si>
    <t>было (19): день славянской письменности, день молодежи, велопробег, масленица, 9 мая, выставка открыток "женщина в годы войны", нижгарбике, джип-спринт, 2 мая в Грибаново, 1 июня, день России, открытие мотосезона, литературно-краеведческая экспедиция  «Гении места» Союз журналистов, спектакль на тему ВОВ от ЦДК, день города, турслет, гармошка в толбе, сергачские узоры, фестиваль Милли 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</si>
</sst>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8"/>
      <name val="Calibri"/>
      <family val="2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1" xfId="0" applyBorder="1"/>
    <xf numFmtId="0" fontId="0" fillId="3" borderId="1" xfId="0" applyFill="1" applyBorder="1" applyAlignment="1">
      <alignment wrapText="1"/>
    </xf>
    <xf numFmtId="2" fontId="12" fillId="0" borderId="1" xfId="0" applyNumberFormat="1" applyFont="1" applyBorder="1" applyAlignment="1">
      <alignment wrapText="1"/>
    </xf>
    <xf numFmtId="2" fontId="13" fillId="0" borderId="1" xfId="0" applyNumberFormat="1" applyFont="1" applyBorder="1"/>
    <xf numFmtId="2" fontId="12" fillId="3" borderId="1" xfId="0" applyNumberFormat="1" applyFont="1" applyFill="1" applyBorder="1"/>
    <xf numFmtId="0" fontId="10" fillId="3" borderId="1" xfId="0" applyFont="1" applyFill="1" applyBorder="1"/>
    <xf numFmtId="0" fontId="10" fillId="0" borderId="1" xfId="0" applyFont="1" applyBorder="1"/>
    <xf numFmtId="0" fontId="6" fillId="2" borderId="1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 wrapText="1"/>
    </xf>
    <xf numFmtId="49" fontId="4" fillId="0" borderId="1" xfId="0" applyNumberFormat="1" applyFont="1" applyBorder="1" applyAlignment="1">
      <alignment horizontal="center" wrapText="1"/>
    </xf>
    <xf numFmtId="2" fontId="13" fillId="0" borderId="1" xfId="0" applyNumberFormat="1" applyFont="1" applyFill="1" applyBorder="1"/>
    <xf numFmtId="0" fontId="0" fillId="0" borderId="0" xfId="0" applyFill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20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left" vertical="center" wrapText="1" shrinkToFit="1"/>
    </xf>
    <xf numFmtId="49" fontId="4" fillId="0" borderId="1" xfId="0" applyNumberFormat="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2" fillId="4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0" xfId="0" applyFont="1" applyBorder="1"/>
    <xf numFmtId="0" fontId="21" fillId="0" borderId="0" xfId="0" applyFont="1"/>
    <xf numFmtId="0" fontId="7" fillId="0" borderId="0" xfId="0" applyFont="1" applyBorder="1"/>
    <xf numFmtId="0" fontId="7" fillId="0" borderId="0" xfId="0" applyFont="1"/>
    <xf numFmtId="0" fontId="20" fillId="0" borderId="0" xfId="0" applyFont="1" applyBorder="1" applyAlignment="1">
      <alignment wrapText="1"/>
    </xf>
    <xf numFmtId="0" fontId="21" fillId="0" borderId="0" xfId="0" applyFont="1" applyFill="1" applyBorder="1"/>
    <xf numFmtId="0" fontId="21" fillId="0" borderId="0" xfId="0" applyFont="1" applyFill="1"/>
    <xf numFmtId="0" fontId="21" fillId="0" borderId="0" xfId="0" applyFont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1" fillId="0" borderId="0" xfId="0" applyNumberFormat="1" applyFont="1" applyAlignment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vertical="center"/>
    </xf>
    <xf numFmtId="0" fontId="7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2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16" fillId="3" borderId="1" xfId="0" applyFont="1" applyFill="1" applyBorder="1" applyAlignment="1">
      <alignment wrapText="1"/>
    </xf>
    <xf numFmtId="0" fontId="25" fillId="2" borderId="1" xfId="0" applyFont="1" applyFill="1" applyBorder="1" applyAlignment="1">
      <alignment wrapText="1"/>
    </xf>
    <xf numFmtId="0" fontId="21" fillId="0" borderId="0" xfId="0" applyFont="1" applyAlignment="1">
      <alignment wrapText="1"/>
    </xf>
    <xf numFmtId="0" fontId="21" fillId="0" borderId="7" xfId="0" applyFont="1" applyBorder="1" applyAlignment="1"/>
    <xf numFmtId="0" fontId="21" fillId="0" borderId="3" xfId="0" applyFont="1" applyBorder="1" applyAlignment="1"/>
    <xf numFmtId="0" fontId="29" fillId="0" borderId="0" xfId="0" applyFont="1"/>
    <xf numFmtId="0" fontId="29" fillId="0" borderId="0" xfId="0" applyFont="1" applyFill="1"/>
    <xf numFmtId="0" fontId="19" fillId="3" borderId="1" xfId="0" applyFont="1" applyFill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2" fontId="9" fillId="0" borderId="1" xfId="0" applyNumberFormat="1" applyFont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/>
    </xf>
    <xf numFmtId="2" fontId="32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164" fontId="32" fillId="0" borderId="1" xfId="0" applyNumberFormat="1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horizontal="center" vertical="center"/>
    </xf>
    <xf numFmtId="164" fontId="32" fillId="3" borderId="1" xfId="0" applyNumberFormat="1" applyFont="1" applyFill="1" applyBorder="1" applyAlignment="1">
      <alignment horizontal="center" vertical="center"/>
    </xf>
    <xf numFmtId="2" fontId="32" fillId="3" borderId="1" xfId="0" applyNumberFormat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32" fillId="3" borderId="1" xfId="0" applyNumberFormat="1" applyFont="1" applyFill="1" applyBorder="1" applyAlignment="1">
      <alignment horizontal="center" vertical="center"/>
    </xf>
    <xf numFmtId="1" fontId="32" fillId="0" borderId="1" xfId="0" applyNumberFormat="1" applyFont="1" applyFill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2" fontId="3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2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27" fillId="0" borderId="1" xfId="0" applyNumberFormat="1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2" fontId="13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33" fillId="0" borderId="0" xfId="0" applyFont="1" applyFill="1" applyBorder="1" applyAlignment="1"/>
    <xf numFmtId="2" fontId="13" fillId="0" borderId="0" xfId="0" applyNumberFormat="1" applyFont="1" applyFill="1" applyBorder="1" applyAlignment="1">
      <alignment vertical="center"/>
    </xf>
    <xf numFmtId="2" fontId="12" fillId="0" borderId="1" xfId="0" applyNumberFormat="1" applyFont="1" applyFill="1" applyBorder="1" applyAlignment="1">
      <alignment wrapText="1"/>
    </xf>
    <xf numFmtId="2" fontId="13" fillId="3" borderId="1" xfId="0" applyNumberFormat="1" applyFont="1" applyFill="1" applyBorder="1"/>
    <xf numFmtId="164" fontId="13" fillId="0" borderId="1" xfId="0" applyNumberFormat="1" applyFon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49" fontId="18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0" fillId="0" borderId="0" xfId="0" applyNumberFormat="1" applyFill="1" applyBorder="1" applyAlignment="1"/>
    <xf numFmtId="0" fontId="4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/>
    </xf>
    <xf numFmtId="165" fontId="17" fillId="0" borderId="1" xfId="0" applyNumberFormat="1" applyFont="1" applyFill="1" applyBorder="1" applyAlignment="1">
      <alignment horizontal="center" vertical="center"/>
    </xf>
    <xf numFmtId="165" fontId="32" fillId="0" borderId="1" xfId="0" applyNumberFormat="1" applyFont="1" applyFill="1" applyBorder="1" applyAlignment="1">
      <alignment horizontal="center" vertical="center"/>
    </xf>
    <xf numFmtId="165" fontId="32" fillId="3" borderId="1" xfId="0" applyNumberFormat="1" applyFont="1" applyFill="1" applyBorder="1" applyAlignment="1">
      <alignment horizontal="center" vertical="center"/>
    </xf>
    <xf numFmtId="165" fontId="3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34" fillId="0" borderId="1" xfId="0" applyNumberFormat="1" applyFont="1" applyBorder="1"/>
    <xf numFmtId="0" fontId="0" fillId="0" borderId="1" xfId="0" applyBorder="1" applyAlignment="1">
      <alignment horizontal="center" wrapText="1"/>
    </xf>
    <xf numFmtId="2" fontId="34" fillId="0" borderId="1" xfId="0" applyNumberFormat="1" applyFont="1" applyFill="1" applyBorder="1"/>
    <xf numFmtId="0" fontId="0" fillId="0" borderId="2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5" borderId="1" xfId="0" applyFill="1" applyBorder="1" applyAlignment="1">
      <alignment wrapText="1"/>
    </xf>
    <xf numFmtId="2" fontId="34" fillId="5" borderId="1" xfId="0" applyNumberFormat="1" applyFont="1" applyFill="1" applyBorder="1"/>
    <xf numFmtId="2" fontId="0" fillId="0" borderId="1" xfId="0" applyNumberFormat="1" applyBorder="1"/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1" fillId="0" borderId="0" xfId="0" applyFont="1" applyFill="1"/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49" fontId="21" fillId="0" borderId="6" xfId="0" applyNumberFormat="1" applyFont="1" applyBorder="1" applyAlignment="1">
      <alignment horizontal="center" vertical="center" wrapText="1"/>
    </xf>
    <xf numFmtId="49" fontId="21" fillId="0" borderId="5" xfId="0" applyNumberFormat="1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wrapText="1"/>
    </xf>
    <xf numFmtId="0" fontId="17" fillId="0" borderId="7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8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horizontal="center" wrapText="1"/>
    </xf>
    <xf numFmtId="0" fontId="21" fillId="0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0" fontId="21" fillId="0" borderId="8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4" xfId="0" applyFont="1" applyBorder="1" applyAlignment="1">
      <alignment horizontal="center" wrapText="1"/>
    </xf>
    <xf numFmtId="0" fontId="21" fillId="0" borderId="6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view="pageBreakPreview" topLeftCell="A16" zoomScale="60" zoomScaleNormal="100" workbookViewId="0">
      <selection activeCell="A6" sqref="A6:A7"/>
    </sheetView>
  </sheetViews>
  <sheetFormatPr defaultRowHeight="15" x14ac:dyDescent="0.25"/>
  <cols>
    <col min="1" max="1" width="41.42578125" customWidth="1"/>
    <col min="2" max="2" width="18.5703125" customWidth="1"/>
    <col min="3" max="3" width="14.140625" customWidth="1"/>
    <col min="4" max="4" width="15" customWidth="1"/>
    <col min="5" max="5" width="13.42578125" customWidth="1"/>
    <col min="6" max="6" width="13.140625" customWidth="1"/>
    <col min="7" max="7" width="15.28515625" customWidth="1"/>
    <col min="8" max="8" width="15.5703125" customWidth="1"/>
  </cols>
  <sheetData>
    <row r="1" spans="1:8" ht="60" customHeight="1" x14ac:dyDescent="0.3">
      <c r="A1" s="186" t="s">
        <v>179</v>
      </c>
      <c r="B1" s="186"/>
      <c r="C1" s="186"/>
      <c r="D1" s="186"/>
      <c r="E1" s="186"/>
      <c r="F1" s="137"/>
    </row>
    <row r="2" spans="1:8" x14ac:dyDescent="0.25">
      <c r="F2" s="136"/>
    </row>
    <row r="3" spans="1:8" ht="15" customHeight="1" x14ac:dyDescent="0.25">
      <c r="A3" s="187"/>
      <c r="B3" s="189" t="s">
        <v>55</v>
      </c>
      <c r="C3" s="191" t="s">
        <v>74</v>
      </c>
      <c r="D3" s="192"/>
      <c r="E3" s="193"/>
      <c r="F3" s="136"/>
    </row>
    <row r="4" spans="1:8" ht="60" x14ac:dyDescent="0.25">
      <c r="A4" s="188"/>
      <c r="B4" s="190"/>
      <c r="C4" s="2" t="s">
        <v>180</v>
      </c>
      <c r="D4" s="2" t="s">
        <v>181</v>
      </c>
      <c r="E4" s="2" t="s">
        <v>67</v>
      </c>
      <c r="F4" s="134"/>
    </row>
    <row r="5" spans="1:8" ht="15.75" x14ac:dyDescent="0.25">
      <c r="A5" s="131">
        <v>1</v>
      </c>
      <c r="B5" s="131">
        <v>2</v>
      </c>
      <c r="C5" s="156">
        <v>3</v>
      </c>
      <c r="D5" s="3">
        <v>4</v>
      </c>
      <c r="E5" s="156">
        <v>5</v>
      </c>
      <c r="F5" s="135"/>
    </row>
    <row r="6" spans="1:8" ht="31.5" customHeight="1" x14ac:dyDescent="0.25">
      <c r="A6" s="194" t="s">
        <v>182</v>
      </c>
      <c r="B6" s="10" t="s">
        <v>48</v>
      </c>
      <c r="C6" s="6">
        <f>C8+C16+C20+C28+C32</f>
        <v>159015.79999999999</v>
      </c>
      <c r="D6" s="139">
        <f>D8+D16+D20+D28+D32</f>
        <v>146303.90000000002</v>
      </c>
      <c r="E6" s="6">
        <f>E8+E16+E20+E28+E32</f>
        <v>146214.30000000002</v>
      </c>
      <c r="F6" s="135"/>
    </row>
    <row r="7" spans="1:8" ht="32.25" customHeight="1" x14ac:dyDescent="0.25">
      <c r="A7" s="194"/>
      <c r="B7" s="2" t="s">
        <v>113</v>
      </c>
      <c r="C7" s="7">
        <f>C6</f>
        <v>159015.79999999999</v>
      </c>
      <c r="D7" s="15">
        <f t="shared" ref="D7:E7" si="0">D6</f>
        <v>146303.90000000002</v>
      </c>
      <c r="E7" s="7">
        <f t="shared" si="0"/>
        <v>146214.30000000002</v>
      </c>
      <c r="F7" s="138"/>
    </row>
    <row r="8" spans="1:8" ht="15.75" customHeight="1" x14ac:dyDescent="0.25">
      <c r="A8" s="184" t="s">
        <v>114</v>
      </c>
      <c r="B8" s="9" t="s">
        <v>48</v>
      </c>
      <c r="C8" s="8">
        <f>C9</f>
        <v>26600.899999999998</v>
      </c>
      <c r="D8" s="8">
        <f t="shared" ref="D8:E8" si="1">D9</f>
        <v>27321.1</v>
      </c>
      <c r="E8" s="8">
        <f t="shared" si="1"/>
        <v>27321.1</v>
      </c>
      <c r="F8" s="138"/>
    </row>
    <row r="9" spans="1:8" ht="15.75" x14ac:dyDescent="0.25">
      <c r="A9" s="185"/>
      <c r="B9" s="5" t="s">
        <v>113</v>
      </c>
      <c r="C9" s="140">
        <f>C10+C11</f>
        <v>26600.899999999998</v>
      </c>
      <c r="D9" s="140">
        <f>D10+D13+D11+D12+D14+D15</f>
        <v>27321.1</v>
      </c>
      <c r="E9" s="140">
        <f>E10+E13+E11+E12+E14+E15</f>
        <v>27321.1</v>
      </c>
      <c r="F9" s="135"/>
      <c r="G9" s="16"/>
      <c r="H9" s="16"/>
    </row>
    <row r="10" spans="1:8" ht="45" x14ac:dyDescent="0.25">
      <c r="A10" s="156" t="s">
        <v>115</v>
      </c>
      <c r="B10" s="4"/>
      <c r="C10" s="15">
        <v>26573.599999999999</v>
      </c>
      <c r="D10" s="15">
        <v>27133.1</v>
      </c>
      <c r="E10" s="15">
        <v>27133.1</v>
      </c>
      <c r="F10" s="135"/>
      <c r="G10" s="16"/>
      <c r="H10" s="16"/>
    </row>
    <row r="11" spans="1:8" ht="45" x14ac:dyDescent="0.25">
      <c r="A11" s="156" t="s">
        <v>116</v>
      </c>
      <c r="B11" s="4"/>
      <c r="C11" s="15">
        <v>27.3</v>
      </c>
      <c r="D11" s="15">
        <v>89.5</v>
      </c>
      <c r="E11" s="15">
        <v>89.5</v>
      </c>
      <c r="F11" s="135"/>
      <c r="G11" s="16"/>
      <c r="H11" s="16"/>
    </row>
    <row r="12" spans="1:8" ht="75" x14ac:dyDescent="0.25">
      <c r="A12" s="156" t="s">
        <v>117</v>
      </c>
      <c r="B12" s="4"/>
      <c r="C12" s="15"/>
      <c r="D12" s="15">
        <v>0</v>
      </c>
      <c r="E12" s="15">
        <v>0</v>
      </c>
      <c r="F12" s="135"/>
      <c r="G12" s="16"/>
      <c r="H12" s="16"/>
    </row>
    <row r="13" spans="1:8" ht="45" x14ac:dyDescent="0.25">
      <c r="A13" s="156" t="s">
        <v>118</v>
      </c>
      <c r="B13" s="4"/>
      <c r="C13" s="15">
        <v>0</v>
      </c>
      <c r="D13" s="15">
        <v>0</v>
      </c>
      <c r="E13" s="15">
        <v>0</v>
      </c>
      <c r="F13" s="135"/>
      <c r="G13" s="16"/>
      <c r="H13" s="16"/>
    </row>
    <row r="14" spans="1:8" ht="30" x14ac:dyDescent="0.25">
      <c r="A14" s="156" t="s">
        <v>119</v>
      </c>
      <c r="B14" s="4"/>
      <c r="C14" s="15"/>
      <c r="D14" s="15">
        <v>0</v>
      </c>
      <c r="E14" s="15">
        <v>0</v>
      </c>
      <c r="F14" s="135"/>
      <c r="G14" s="16"/>
      <c r="H14" s="16"/>
    </row>
    <row r="15" spans="1:8" ht="60.75" customHeight="1" x14ac:dyDescent="0.25">
      <c r="A15" s="156" t="s">
        <v>120</v>
      </c>
      <c r="B15" s="4"/>
      <c r="C15" s="15">
        <v>0</v>
      </c>
      <c r="D15" s="15">
        <v>98.5</v>
      </c>
      <c r="E15" s="15">
        <v>98.5</v>
      </c>
      <c r="F15" s="138"/>
    </row>
    <row r="16" spans="1:8" ht="15.75" customHeight="1" x14ac:dyDescent="0.25">
      <c r="A16" s="184" t="s">
        <v>121</v>
      </c>
      <c r="B16" s="9" t="s">
        <v>48</v>
      </c>
      <c r="C16" s="8">
        <f>C17+C19</f>
        <v>8337.9</v>
      </c>
      <c r="D16" s="8">
        <f t="shared" ref="D16:E16" si="2">D17+D19</f>
        <v>7609.3</v>
      </c>
      <c r="E16" s="8">
        <f t="shared" si="2"/>
        <v>7609.3</v>
      </c>
      <c r="F16" s="138"/>
    </row>
    <row r="17" spans="1:7" ht="15.75" x14ac:dyDescent="0.25">
      <c r="A17" s="185"/>
      <c r="B17" s="5" t="s">
        <v>113</v>
      </c>
      <c r="C17" s="140">
        <f>C18</f>
        <v>8337.9</v>
      </c>
      <c r="D17" s="140">
        <f t="shared" ref="D17:E17" si="3">D18</f>
        <v>7609.3</v>
      </c>
      <c r="E17" s="140">
        <f t="shared" si="3"/>
        <v>7609.3</v>
      </c>
      <c r="F17" s="135"/>
    </row>
    <row r="18" spans="1:7" ht="60" x14ac:dyDescent="0.25">
      <c r="A18" s="156" t="s">
        <v>122</v>
      </c>
      <c r="B18" s="4"/>
      <c r="C18" s="15">
        <v>8337.9</v>
      </c>
      <c r="D18" s="15">
        <v>7609.3</v>
      </c>
      <c r="E18" s="15">
        <v>7609.3</v>
      </c>
      <c r="F18" s="135"/>
    </row>
    <row r="19" spans="1:7" ht="45" x14ac:dyDescent="0.25">
      <c r="A19" s="156" t="s">
        <v>123</v>
      </c>
      <c r="B19" s="4"/>
      <c r="C19" s="15">
        <v>0</v>
      </c>
      <c r="D19" s="15">
        <v>0</v>
      </c>
      <c r="E19" s="15">
        <v>0</v>
      </c>
      <c r="F19" s="138"/>
    </row>
    <row r="20" spans="1:7" ht="15.75" customHeight="1" x14ac:dyDescent="0.25">
      <c r="A20" s="184" t="s">
        <v>124</v>
      </c>
      <c r="B20" s="9" t="s">
        <v>48</v>
      </c>
      <c r="C20" s="8">
        <f>C21</f>
        <v>71043.600000000006</v>
      </c>
      <c r="D20" s="8">
        <f t="shared" ref="D20:E20" si="4">D21</f>
        <v>64918.8</v>
      </c>
      <c r="E20" s="8">
        <f t="shared" si="4"/>
        <v>64918.8</v>
      </c>
      <c r="F20" s="138"/>
    </row>
    <row r="21" spans="1:7" ht="15.75" x14ac:dyDescent="0.25">
      <c r="A21" s="185"/>
      <c r="B21" s="5" t="s">
        <v>113</v>
      </c>
      <c r="C21" s="140">
        <f>C22+C23+C24+C25+C26+C27</f>
        <v>71043.600000000006</v>
      </c>
      <c r="D21" s="140">
        <f>D22+D23+D24+D25+D26+D27</f>
        <v>64918.8</v>
      </c>
      <c r="E21" s="140">
        <f t="shared" ref="E21" si="5">E22+E23+E24+E25+E26+E27</f>
        <v>64918.8</v>
      </c>
      <c r="F21" s="135"/>
    </row>
    <row r="22" spans="1:7" ht="45" x14ac:dyDescent="0.25">
      <c r="A22" s="156" t="s">
        <v>125</v>
      </c>
      <c r="B22" s="4"/>
      <c r="C22" s="15">
        <v>68191.600000000006</v>
      </c>
      <c r="D22" s="15">
        <v>59297.7</v>
      </c>
      <c r="E22" s="15">
        <v>59297.7</v>
      </c>
      <c r="F22" s="135"/>
    </row>
    <row r="23" spans="1:7" ht="30" x14ac:dyDescent="0.25">
      <c r="A23" s="156" t="s">
        <v>126</v>
      </c>
      <c r="B23" s="4"/>
      <c r="C23" s="15">
        <v>0</v>
      </c>
      <c r="D23" s="15">
        <v>0</v>
      </c>
      <c r="E23" s="15">
        <v>0</v>
      </c>
      <c r="F23" s="135"/>
    </row>
    <row r="24" spans="1:7" ht="75" x14ac:dyDescent="0.25">
      <c r="A24" s="156" t="s">
        <v>183</v>
      </c>
      <c r="B24" s="4"/>
      <c r="C24" s="7">
        <v>0</v>
      </c>
      <c r="D24" s="15">
        <v>0</v>
      </c>
      <c r="E24" s="15">
        <v>0</v>
      </c>
      <c r="F24" s="135"/>
    </row>
    <row r="25" spans="1:7" ht="30" x14ac:dyDescent="0.25">
      <c r="A25" s="156" t="s">
        <v>127</v>
      </c>
      <c r="B25" s="4"/>
      <c r="C25" s="15">
        <v>625</v>
      </c>
      <c r="D25" s="15">
        <v>578</v>
      </c>
      <c r="E25" s="141">
        <v>578</v>
      </c>
      <c r="F25" s="135"/>
    </row>
    <row r="26" spans="1:7" ht="45" x14ac:dyDescent="0.25">
      <c r="A26" s="156" t="s">
        <v>128</v>
      </c>
      <c r="B26" s="4"/>
      <c r="C26" s="15">
        <v>1717</v>
      </c>
      <c r="D26" s="15">
        <v>3496.8</v>
      </c>
      <c r="E26" s="15">
        <v>3496.8</v>
      </c>
      <c r="F26" s="138"/>
    </row>
    <row r="27" spans="1:7" ht="45" x14ac:dyDescent="0.25">
      <c r="A27" s="156" t="s">
        <v>129</v>
      </c>
      <c r="B27" s="4"/>
      <c r="C27" s="15">
        <v>510</v>
      </c>
      <c r="D27" s="15">
        <v>1546.3</v>
      </c>
      <c r="E27" s="15">
        <v>1546.3</v>
      </c>
      <c r="F27" s="138"/>
    </row>
    <row r="28" spans="1:7" ht="15.75" customHeight="1" x14ac:dyDescent="0.25">
      <c r="A28" s="184" t="s">
        <v>130</v>
      </c>
      <c r="B28" s="9" t="s">
        <v>48</v>
      </c>
      <c r="C28" s="8">
        <f>C29</f>
        <v>18653.5</v>
      </c>
      <c r="D28" s="8">
        <f t="shared" ref="D28:E28" si="6">D29</f>
        <v>17215.7</v>
      </c>
      <c r="E28" s="8">
        <f t="shared" si="6"/>
        <v>17215.7</v>
      </c>
      <c r="F28" s="135"/>
    </row>
    <row r="29" spans="1:7" ht="15.75" x14ac:dyDescent="0.25">
      <c r="A29" s="185"/>
      <c r="B29" s="5" t="s">
        <v>113</v>
      </c>
      <c r="C29" s="140">
        <f>C31+C30</f>
        <v>18653.5</v>
      </c>
      <c r="D29" s="140">
        <f>D31+D30</f>
        <v>17215.7</v>
      </c>
      <c r="E29" s="140">
        <f>E31+E30</f>
        <v>17215.7</v>
      </c>
      <c r="F29" s="135"/>
    </row>
    <row r="30" spans="1:7" ht="51" customHeight="1" x14ac:dyDescent="0.25">
      <c r="A30" s="156" t="s">
        <v>131</v>
      </c>
      <c r="B30" s="4"/>
      <c r="C30" s="15">
        <v>18253.5</v>
      </c>
      <c r="D30" s="15">
        <v>16846.7</v>
      </c>
      <c r="E30" s="15">
        <v>16846.7</v>
      </c>
      <c r="F30" s="135"/>
    </row>
    <row r="31" spans="1:7" ht="45" x14ac:dyDescent="0.25">
      <c r="A31" s="156" t="s">
        <v>132</v>
      </c>
      <c r="B31" s="4"/>
      <c r="C31" s="15">
        <v>400</v>
      </c>
      <c r="D31" s="15">
        <v>369</v>
      </c>
      <c r="E31" s="15">
        <v>369</v>
      </c>
      <c r="F31" s="135"/>
    </row>
    <row r="32" spans="1:7" ht="15.75" customHeight="1" x14ac:dyDescent="0.25">
      <c r="A32" s="184" t="s">
        <v>133</v>
      </c>
      <c r="B32" s="9" t="s">
        <v>48</v>
      </c>
      <c r="C32" s="8">
        <f>C33</f>
        <v>34379.9</v>
      </c>
      <c r="D32" s="8">
        <f t="shared" ref="D32:E32" si="7">D33</f>
        <v>29239</v>
      </c>
      <c r="E32" s="8">
        <f t="shared" si="7"/>
        <v>29149.4</v>
      </c>
      <c r="F32" s="135"/>
      <c r="G32" s="16"/>
    </row>
    <row r="33" spans="1:7" ht="15.75" x14ac:dyDescent="0.25">
      <c r="A33" s="185"/>
      <c r="B33" s="5" t="s">
        <v>113</v>
      </c>
      <c r="C33" s="140">
        <f>C34+C35</f>
        <v>34379.9</v>
      </c>
      <c r="D33" s="140">
        <f t="shared" ref="D33:E33" si="8">D34+D35</f>
        <v>29239</v>
      </c>
      <c r="E33" s="140">
        <f t="shared" si="8"/>
        <v>29149.4</v>
      </c>
      <c r="F33" s="135"/>
      <c r="G33" s="16"/>
    </row>
    <row r="34" spans="1:7" ht="30" x14ac:dyDescent="0.25">
      <c r="A34" s="3" t="s">
        <v>134</v>
      </c>
      <c r="B34" s="4"/>
      <c r="C34" s="15">
        <v>4102</v>
      </c>
      <c r="D34" s="15">
        <v>2365.1999999999998</v>
      </c>
      <c r="E34" s="15">
        <v>2350.9</v>
      </c>
      <c r="F34" s="135"/>
      <c r="G34" s="16"/>
    </row>
    <row r="35" spans="1:7" ht="45" x14ac:dyDescent="0.25">
      <c r="A35" s="3" t="s">
        <v>135</v>
      </c>
      <c r="B35" s="4"/>
      <c r="C35" s="15">
        <v>30277.9</v>
      </c>
      <c r="D35" s="15">
        <v>26873.8</v>
      </c>
      <c r="E35" s="15">
        <v>26798.5</v>
      </c>
      <c r="F35" s="135"/>
      <c r="G35" s="16"/>
    </row>
    <row r="36" spans="1:7" ht="33" customHeight="1" x14ac:dyDescent="0.25">
      <c r="A36" s="184" t="s">
        <v>136</v>
      </c>
      <c r="B36" s="9" t="s">
        <v>48</v>
      </c>
      <c r="C36" s="140">
        <v>0</v>
      </c>
      <c r="D36" s="140">
        <v>0</v>
      </c>
      <c r="E36" s="140">
        <v>0</v>
      </c>
      <c r="F36" s="135"/>
      <c r="G36" s="16"/>
    </row>
    <row r="37" spans="1:7" ht="15.75" x14ac:dyDescent="0.25">
      <c r="A37" s="185"/>
      <c r="B37" s="5" t="s">
        <v>113</v>
      </c>
      <c r="C37" s="170">
        <v>0</v>
      </c>
      <c r="D37" s="170">
        <v>0</v>
      </c>
      <c r="E37" s="170">
        <v>0</v>
      </c>
      <c r="F37" s="135"/>
      <c r="G37" s="16"/>
    </row>
    <row r="38" spans="1:7" ht="45" x14ac:dyDescent="0.25">
      <c r="A38" s="3" t="s">
        <v>137</v>
      </c>
      <c r="B38" s="4"/>
      <c r="C38" s="7">
        <v>0</v>
      </c>
      <c r="D38" s="15">
        <v>0</v>
      </c>
      <c r="E38" s="15">
        <v>0</v>
      </c>
      <c r="F38" s="136"/>
    </row>
    <row r="39" spans="1:7" x14ac:dyDescent="0.25">
      <c r="A39" s="13" t="s">
        <v>138</v>
      </c>
      <c r="B39" t="s">
        <v>139</v>
      </c>
      <c r="F39" s="136"/>
    </row>
    <row r="40" spans="1:7" x14ac:dyDescent="0.25">
      <c r="F40" s="136"/>
    </row>
    <row r="41" spans="1:7" x14ac:dyDescent="0.25">
      <c r="F41" s="136"/>
    </row>
    <row r="42" spans="1:7" x14ac:dyDescent="0.25">
      <c r="A42" t="s">
        <v>90</v>
      </c>
      <c r="B42" t="s">
        <v>91</v>
      </c>
      <c r="F42" s="136"/>
    </row>
  </sheetData>
  <mergeCells count="11">
    <mergeCell ref="A1:E1"/>
    <mergeCell ref="A3:A4"/>
    <mergeCell ref="B3:B4"/>
    <mergeCell ref="C3:E3"/>
    <mergeCell ref="A6:A7"/>
    <mergeCell ref="A36:A37"/>
    <mergeCell ref="A8:A9"/>
    <mergeCell ref="A16:A17"/>
    <mergeCell ref="A20:A21"/>
    <mergeCell ref="A28:A29"/>
    <mergeCell ref="A32:A33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8"/>
  <sheetViews>
    <sheetView view="pageBreakPreview" topLeftCell="A13" zoomScale="60" zoomScaleNormal="100" workbookViewId="0">
      <selection activeCell="D8" sqref="D8"/>
    </sheetView>
  </sheetViews>
  <sheetFormatPr defaultRowHeight="15" x14ac:dyDescent="0.25"/>
  <cols>
    <col min="1" max="1" width="25" style="142" customWidth="1"/>
    <col min="2" max="2" width="23.85546875" style="142" customWidth="1"/>
    <col min="3" max="3" width="17.5703125" style="142" customWidth="1"/>
    <col min="4" max="4" width="15.5703125" style="142" customWidth="1"/>
    <col min="5" max="5" width="17.7109375" style="142" customWidth="1"/>
    <col min="6" max="6" width="15.85546875" style="142" customWidth="1"/>
    <col min="7" max="7" width="9.140625" style="142"/>
    <col min="8" max="8" width="15.28515625" style="142" customWidth="1"/>
    <col min="9" max="9" width="14.7109375" style="142" customWidth="1"/>
    <col min="10" max="16384" width="9.140625" style="142"/>
  </cols>
  <sheetData>
    <row r="1" spans="1:9" ht="59.25" customHeight="1" x14ac:dyDescent="0.3">
      <c r="A1" s="195" t="s">
        <v>184</v>
      </c>
      <c r="B1" s="195"/>
      <c r="C1" s="195"/>
      <c r="D1" s="195"/>
      <c r="E1" s="195"/>
    </row>
    <row r="2" spans="1:9" ht="75" x14ac:dyDescent="0.25">
      <c r="A2" s="159" t="s">
        <v>140</v>
      </c>
      <c r="B2" s="159" t="s">
        <v>47</v>
      </c>
      <c r="C2" s="159" t="s">
        <v>185</v>
      </c>
      <c r="D2" s="159" t="s">
        <v>186</v>
      </c>
      <c r="E2" s="157" t="s">
        <v>141</v>
      </c>
    </row>
    <row r="3" spans="1:9" x14ac:dyDescent="0.25">
      <c r="A3" s="161">
        <v>1</v>
      </c>
      <c r="B3" s="159">
        <v>2</v>
      </c>
      <c r="C3" s="159">
        <v>3</v>
      </c>
      <c r="D3" s="159">
        <v>4</v>
      </c>
      <c r="E3" s="163">
        <v>5</v>
      </c>
    </row>
    <row r="4" spans="1:9" ht="15" customHeight="1" x14ac:dyDescent="0.25">
      <c r="A4" s="198" t="s">
        <v>187</v>
      </c>
      <c r="B4" s="165" t="s">
        <v>48</v>
      </c>
      <c r="C4" s="166">
        <f>C11+C18+C25+C32+C39</f>
        <v>151270.29999999999</v>
      </c>
      <c r="D4" s="166">
        <f>D11+D18+D25+D32+D39</f>
        <v>150476.20000000001</v>
      </c>
      <c r="E4" s="162"/>
      <c r="H4" s="147"/>
      <c r="I4" s="147"/>
    </row>
    <row r="5" spans="1:9" ht="45" x14ac:dyDescent="0.25">
      <c r="A5" s="199"/>
      <c r="B5" s="157" t="s">
        <v>142</v>
      </c>
      <c r="C5" s="158">
        <f>C12+C19+C26+C33+C40</f>
        <v>145153.90000000002</v>
      </c>
      <c r="D5" s="158">
        <f>D12+D19+D26+D33+D40</f>
        <v>145064.30000000002</v>
      </c>
      <c r="E5" s="167"/>
    </row>
    <row r="6" spans="1:9" ht="30" x14ac:dyDescent="0.25">
      <c r="A6" s="199"/>
      <c r="B6" s="157" t="s">
        <v>49</v>
      </c>
      <c r="C6" s="158"/>
      <c r="D6" s="158"/>
      <c r="E6" s="162"/>
    </row>
    <row r="7" spans="1:9" ht="15" customHeight="1" x14ac:dyDescent="0.25">
      <c r="A7" s="199"/>
      <c r="B7" s="157" t="s">
        <v>50</v>
      </c>
      <c r="C7" s="158">
        <f>C14+C28+C21+C35</f>
        <v>1086.8000000000002</v>
      </c>
      <c r="D7" s="158">
        <f>D14+D28+D21+D35</f>
        <v>1086.8000000000002</v>
      </c>
      <c r="E7" s="162"/>
    </row>
    <row r="8" spans="1:9" ht="15" customHeight="1" x14ac:dyDescent="0.25">
      <c r="A8" s="199"/>
      <c r="B8" s="157" t="s">
        <v>51</v>
      </c>
      <c r="C8" s="158">
        <f>C15+C29</f>
        <v>63.2</v>
      </c>
      <c r="D8" s="158">
        <f>D15+D29</f>
        <v>63.2</v>
      </c>
      <c r="E8" s="162"/>
    </row>
    <row r="9" spans="1:9" ht="15" customHeight="1" x14ac:dyDescent="0.25">
      <c r="A9" s="199"/>
      <c r="B9" s="157" t="s">
        <v>52</v>
      </c>
      <c r="C9" s="158"/>
      <c r="D9" s="158"/>
      <c r="E9" s="162"/>
    </row>
    <row r="10" spans="1:9" ht="15" customHeight="1" x14ac:dyDescent="0.25">
      <c r="A10" s="200"/>
      <c r="B10" s="157" t="s">
        <v>53</v>
      </c>
      <c r="C10" s="160">
        <f>C17+C24+C31+C38+C45</f>
        <v>4966.4000000000005</v>
      </c>
      <c r="D10" s="160">
        <f>D17+D24+D31+D38+D45</f>
        <v>4261.8999999999996</v>
      </c>
      <c r="E10" s="162"/>
    </row>
    <row r="11" spans="1:9" ht="15" customHeight="1" x14ac:dyDescent="0.25">
      <c r="A11" s="189" t="s">
        <v>143</v>
      </c>
      <c r="B11" s="165" t="s">
        <v>48</v>
      </c>
      <c r="C11" s="166">
        <f>C12+C13+C14+C15+C16+C17</f>
        <v>27441.600000000002</v>
      </c>
      <c r="D11" s="166">
        <f>D12+D13+D14+D15+D16+D17</f>
        <v>27378.800000000003</v>
      </c>
      <c r="E11" s="164"/>
    </row>
    <row r="12" spans="1:9" ht="45" x14ac:dyDescent="0.25">
      <c r="A12" s="196"/>
      <c r="B12" s="157" t="s">
        <v>142</v>
      </c>
      <c r="C12" s="160">
        <v>26952.400000000001</v>
      </c>
      <c r="D12" s="160">
        <v>26952.400000000001</v>
      </c>
      <c r="E12" s="164"/>
    </row>
    <row r="13" spans="1:9" ht="30" x14ac:dyDescent="0.25">
      <c r="A13" s="196"/>
      <c r="B13" s="157" t="s">
        <v>49</v>
      </c>
      <c r="C13" s="160"/>
      <c r="D13" s="160"/>
      <c r="E13" s="164"/>
    </row>
    <row r="14" spans="1:9" ht="15.75" x14ac:dyDescent="0.25">
      <c r="A14" s="196"/>
      <c r="B14" s="157" t="s">
        <v>50</v>
      </c>
      <c r="C14" s="160">
        <v>305.5</v>
      </c>
      <c r="D14" s="160">
        <v>305.5</v>
      </c>
      <c r="E14" s="164"/>
    </row>
    <row r="15" spans="1:9" ht="15.75" x14ac:dyDescent="0.25">
      <c r="A15" s="196"/>
      <c r="B15" s="157" t="s">
        <v>51</v>
      </c>
      <c r="C15" s="160">
        <v>63.2</v>
      </c>
      <c r="D15" s="160">
        <v>63.2</v>
      </c>
      <c r="E15" s="164"/>
    </row>
    <row r="16" spans="1:9" ht="15.75" x14ac:dyDescent="0.25">
      <c r="A16" s="196"/>
      <c r="B16" s="157" t="s">
        <v>52</v>
      </c>
      <c r="C16" s="160"/>
      <c r="D16" s="160"/>
      <c r="E16" s="164"/>
    </row>
    <row r="17" spans="1:5" ht="15.75" x14ac:dyDescent="0.25">
      <c r="A17" s="197"/>
      <c r="B17" s="157" t="s">
        <v>53</v>
      </c>
      <c r="C17" s="160">
        <v>120.5</v>
      </c>
      <c r="D17" s="160">
        <v>57.7</v>
      </c>
      <c r="E17" s="164"/>
    </row>
    <row r="18" spans="1:5" ht="15" customHeight="1" x14ac:dyDescent="0.25">
      <c r="A18" s="189" t="s">
        <v>144</v>
      </c>
      <c r="B18" s="165" t="s">
        <v>48</v>
      </c>
      <c r="C18" s="166">
        <f>C19+C20+C21+C22+C23+C24</f>
        <v>7866.8</v>
      </c>
      <c r="D18" s="166">
        <f>D19+D20+D21+D22+D23+D24</f>
        <v>7830.2</v>
      </c>
      <c r="E18" s="164"/>
    </row>
    <row r="19" spans="1:5" ht="45" x14ac:dyDescent="0.25">
      <c r="A19" s="196"/>
      <c r="B19" s="157" t="s">
        <v>142</v>
      </c>
      <c r="C19" s="160">
        <v>7532.1</v>
      </c>
      <c r="D19" s="160">
        <v>7532.1</v>
      </c>
      <c r="E19" s="164"/>
    </row>
    <row r="20" spans="1:5" ht="30" x14ac:dyDescent="0.25">
      <c r="A20" s="196"/>
      <c r="B20" s="157" t="s">
        <v>49</v>
      </c>
      <c r="C20" s="160"/>
      <c r="D20" s="160"/>
      <c r="E20" s="164"/>
    </row>
    <row r="21" spans="1:5" ht="15.75" x14ac:dyDescent="0.25">
      <c r="A21" s="196"/>
      <c r="B21" s="157" t="s">
        <v>50</v>
      </c>
      <c r="C21" s="160">
        <v>77.2</v>
      </c>
      <c r="D21" s="160">
        <v>77.2</v>
      </c>
      <c r="E21" s="164"/>
    </row>
    <row r="22" spans="1:5" ht="15.75" x14ac:dyDescent="0.25">
      <c r="A22" s="196"/>
      <c r="B22" s="157" t="s">
        <v>51</v>
      </c>
      <c r="C22" s="160"/>
      <c r="D22" s="160"/>
      <c r="E22" s="164"/>
    </row>
    <row r="23" spans="1:5" ht="15.75" x14ac:dyDescent="0.25">
      <c r="A23" s="196"/>
      <c r="B23" s="157" t="s">
        <v>52</v>
      </c>
      <c r="C23" s="160"/>
      <c r="D23" s="160"/>
      <c r="E23" s="164"/>
    </row>
    <row r="24" spans="1:5" ht="15.75" x14ac:dyDescent="0.25">
      <c r="A24" s="197"/>
      <c r="B24" s="157" t="s">
        <v>53</v>
      </c>
      <c r="C24" s="160">
        <v>257.5</v>
      </c>
      <c r="D24" s="160">
        <v>220.9</v>
      </c>
      <c r="E24" s="164"/>
    </row>
    <row r="25" spans="1:5" ht="15" customHeight="1" x14ac:dyDescent="0.25">
      <c r="A25" s="189" t="s">
        <v>145</v>
      </c>
      <c r="B25" s="165" t="s">
        <v>48</v>
      </c>
      <c r="C25" s="166">
        <f>C26+C27+C28+C29+C30+C31</f>
        <v>68854.899999999994</v>
      </c>
      <c r="D25" s="166">
        <f>D26+D27+D28+D29+D30+D31</f>
        <v>68432.2</v>
      </c>
      <c r="E25" s="164"/>
    </row>
    <row r="26" spans="1:5" ht="45" x14ac:dyDescent="0.25">
      <c r="A26" s="196"/>
      <c r="B26" s="157" t="s">
        <v>142</v>
      </c>
      <c r="C26" s="160">
        <v>64325.1</v>
      </c>
      <c r="D26" s="160">
        <v>64325.1</v>
      </c>
      <c r="E26" s="164"/>
    </row>
    <row r="27" spans="1:5" ht="30" x14ac:dyDescent="0.25">
      <c r="A27" s="196"/>
      <c r="B27" s="157" t="s">
        <v>49</v>
      </c>
      <c r="C27" s="160"/>
      <c r="D27" s="160"/>
      <c r="E27" s="164"/>
    </row>
    <row r="28" spans="1:5" ht="15.75" x14ac:dyDescent="0.25">
      <c r="A28" s="196"/>
      <c r="B28" s="157" t="s">
        <v>50</v>
      </c>
      <c r="C28" s="160">
        <v>593.70000000000005</v>
      </c>
      <c r="D28" s="160">
        <v>593.70000000000005</v>
      </c>
      <c r="E28" s="164"/>
    </row>
    <row r="29" spans="1:5" ht="15.75" x14ac:dyDescent="0.25">
      <c r="A29" s="196"/>
      <c r="B29" s="157" t="s">
        <v>51</v>
      </c>
      <c r="C29" s="160">
        <v>0</v>
      </c>
      <c r="D29" s="160">
        <v>0</v>
      </c>
      <c r="E29" s="164"/>
    </row>
    <row r="30" spans="1:5" ht="15.75" x14ac:dyDescent="0.25">
      <c r="A30" s="196"/>
      <c r="B30" s="157" t="s">
        <v>52</v>
      </c>
      <c r="C30" s="160"/>
      <c r="D30" s="160"/>
      <c r="E30" s="164"/>
    </row>
    <row r="31" spans="1:5" ht="15.75" x14ac:dyDescent="0.25">
      <c r="A31" s="197"/>
      <c r="B31" s="157" t="s">
        <v>53</v>
      </c>
      <c r="C31" s="160">
        <v>3936.1</v>
      </c>
      <c r="D31" s="160">
        <v>3513.4</v>
      </c>
      <c r="E31" s="164"/>
    </row>
    <row r="32" spans="1:5" ht="15" customHeight="1" x14ac:dyDescent="0.25">
      <c r="A32" s="189" t="s">
        <v>146</v>
      </c>
      <c r="B32" s="165" t="s">
        <v>48</v>
      </c>
      <c r="C32" s="166">
        <f>C33+C34+C35+C36+C37+C38</f>
        <v>17868</v>
      </c>
      <c r="D32" s="166">
        <f>D33+D38+D35</f>
        <v>17685.600000000002</v>
      </c>
      <c r="E32" s="164"/>
    </row>
    <row r="33" spans="1:5" ht="45" x14ac:dyDescent="0.25">
      <c r="A33" s="196"/>
      <c r="B33" s="157" t="s">
        <v>142</v>
      </c>
      <c r="C33" s="160">
        <v>17105.3</v>
      </c>
      <c r="D33" s="160">
        <v>17105.3</v>
      </c>
      <c r="E33" s="164"/>
    </row>
    <row r="34" spans="1:5" ht="30" x14ac:dyDescent="0.25">
      <c r="A34" s="196"/>
      <c r="B34" s="157" t="s">
        <v>49</v>
      </c>
      <c r="C34" s="160"/>
      <c r="D34" s="160"/>
      <c r="E34" s="164"/>
    </row>
    <row r="35" spans="1:5" ht="15.75" x14ac:dyDescent="0.25">
      <c r="A35" s="196"/>
      <c r="B35" s="157" t="s">
        <v>50</v>
      </c>
      <c r="C35" s="160">
        <v>110.4</v>
      </c>
      <c r="D35" s="160">
        <v>110.4</v>
      </c>
      <c r="E35" s="164"/>
    </row>
    <row r="36" spans="1:5" ht="15.75" x14ac:dyDescent="0.25">
      <c r="A36" s="196"/>
      <c r="B36" s="157" t="s">
        <v>51</v>
      </c>
      <c r="C36" s="160"/>
      <c r="D36" s="160"/>
      <c r="E36" s="164"/>
    </row>
    <row r="37" spans="1:5" ht="15.75" x14ac:dyDescent="0.25">
      <c r="A37" s="196"/>
      <c r="B37" s="157" t="s">
        <v>52</v>
      </c>
      <c r="C37" s="160"/>
      <c r="D37" s="160"/>
      <c r="E37" s="164"/>
    </row>
    <row r="38" spans="1:5" ht="15.75" x14ac:dyDescent="0.25">
      <c r="A38" s="197"/>
      <c r="B38" s="157" t="s">
        <v>53</v>
      </c>
      <c r="C38" s="160">
        <v>652.29999999999995</v>
      </c>
      <c r="D38" s="160">
        <v>469.9</v>
      </c>
      <c r="E38" s="164"/>
    </row>
    <row r="39" spans="1:5" ht="15" customHeight="1" x14ac:dyDescent="0.25">
      <c r="A39" s="189" t="s">
        <v>147</v>
      </c>
      <c r="B39" s="165" t="s">
        <v>48</v>
      </c>
      <c r="C39" s="166">
        <f>C40+C41+C42+C43+C44+C45</f>
        <v>29239</v>
      </c>
      <c r="D39" s="166">
        <f>D40+D41+D42+D43+D44+D45</f>
        <v>29149.4</v>
      </c>
      <c r="E39" s="164"/>
    </row>
    <row r="40" spans="1:5" ht="45" x14ac:dyDescent="0.25">
      <c r="A40" s="196"/>
      <c r="B40" s="157" t="s">
        <v>142</v>
      </c>
      <c r="C40" s="160">
        <v>29239</v>
      </c>
      <c r="D40" s="160">
        <v>29149.4</v>
      </c>
      <c r="E40" s="164"/>
    </row>
    <row r="41" spans="1:5" ht="30" x14ac:dyDescent="0.25">
      <c r="A41" s="196"/>
      <c r="B41" s="157" t="s">
        <v>49</v>
      </c>
      <c r="C41" s="160"/>
      <c r="D41" s="160"/>
      <c r="E41" s="164"/>
    </row>
    <row r="42" spans="1:5" ht="15.75" x14ac:dyDescent="0.25">
      <c r="A42" s="196"/>
      <c r="B42" s="157" t="s">
        <v>50</v>
      </c>
      <c r="C42" s="160"/>
      <c r="D42" s="160"/>
      <c r="E42" s="164"/>
    </row>
    <row r="43" spans="1:5" ht="15.75" x14ac:dyDescent="0.25">
      <c r="A43" s="196"/>
      <c r="B43" s="157" t="s">
        <v>51</v>
      </c>
      <c r="C43" s="160"/>
      <c r="D43" s="160"/>
      <c r="E43" s="164"/>
    </row>
    <row r="44" spans="1:5" ht="15.75" x14ac:dyDescent="0.25">
      <c r="A44" s="196"/>
      <c r="B44" s="157" t="s">
        <v>52</v>
      </c>
      <c r="C44" s="160"/>
      <c r="D44" s="160"/>
      <c r="E44" s="164"/>
    </row>
    <row r="45" spans="1:5" ht="15.75" x14ac:dyDescent="0.25">
      <c r="A45" s="197"/>
      <c r="B45" s="157" t="s">
        <v>53</v>
      </c>
      <c r="C45" s="160"/>
      <c r="D45" s="160"/>
      <c r="E45" s="164"/>
    </row>
    <row r="46" spans="1:5" ht="15" customHeight="1" x14ac:dyDescent="0.25">
      <c r="A46" s="189" t="s">
        <v>148</v>
      </c>
      <c r="B46" s="165" t="s">
        <v>48</v>
      </c>
      <c r="C46" s="166">
        <f>C47+C48+C49+C50+C51+C52</f>
        <v>0</v>
      </c>
      <c r="D46" s="166">
        <f>D47+D48+D49+D50+D51+D52</f>
        <v>0</v>
      </c>
      <c r="E46" s="164"/>
    </row>
    <row r="47" spans="1:5" ht="45" x14ac:dyDescent="0.25">
      <c r="A47" s="196"/>
      <c r="B47" s="157" t="s">
        <v>142</v>
      </c>
      <c r="C47" s="160">
        <v>0</v>
      </c>
      <c r="D47" s="160">
        <v>0</v>
      </c>
      <c r="E47" s="164"/>
    </row>
    <row r="48" spans="1:5" ht="30" x14ac:dyDescent="0.25">
      <c r="A48" s="196"/>
      <c r="B48" s="157" t="s">
        <v>49</v>
      </c>
      <c r="C48" s="160"/>
      <c r="D48" s="160"/>
      <c r="E48" s="164"/>
    </row>
    <row r="49" spans="1:5" ht="15.75" x14ac:dyDescent="0.25">
      <c r="A49" s="196"/>
      <c r="B49" s="157" t="s">
        <v>50</v>
      </c>
      <c r="C49" s="160"/>
      <c r="D49" s="160"/>
      <c r="E49" s="164"/>
    </row>
    <row r="50" spans="1:5" ht="15.75" x14ac:dyDescent="0.25">
      <c r="A50" s="196"/>
      <c r="B50" s="157" t="s">
        <v>51</v>
      </c>
      <c r="C50" s="160"/>
      <c r="D50" s="160"/>
      <c r="E50" s="164"/>
    </row>
    <row r="51" spans="1:5" ht="15.75" x14ac:dyDescent="0.25">
      <c r="A51" s="196"/>
      <c r="B51" s="157" t="s">
        <v>52</v>
      </c>
      <c r="C51" s="160"/>
      <c r="D51" s="160"/>
      <c r="E51" s="164"/>
    </row>
    <row r="52" spans="1:5" ht="15.75" x14ac:dyDescent="0.25">
      <c r="A52" s="197"/>
      <c r="B52" s="157" t="s">
        <v>53</v>
      </c>
      <c r="C52" s="160"/>
      <c r="D52" s="160"/>
      <c r="E52" s="164"/>
    </row>
    <row r="53" spans="1:5" x14ac:dyDescent="0.25">
      <c r="A53"/>
      <c r="B53"/>
      <c r="C53"/>
      <c r="D53"/>
      <c r="E53"/>
    </row>
    <row r="54" spans="1:5" x14ac:dyDescent="0.25">
      <c r="A54" t="s">
        <v>138</v>
      </c>
      <c r="B54"/>
      <c r="C54"/>
      <c r="D54" t="s">
        <v>139</v>
      </c>
      <c r="E54"/>
    </row>
    <row r="55" spans="1:5" x14ac:dyDescent="0.25">
      <c r="A55"/>
      <c r="B55"/>
      <c r="C55"/>
      <c r="D55"/>
      <c r="E55"/>
    </row>
    <row r="56" spans="1:5" x14ac:dyDescent="0.25">
      <c r="A56" t="s">
        <v>90</v>
      </c>
      <c r="B56"/>
      <c r="C56"/>
      <c r="D56" t="s">
        <v>91</v>
      </c>
      <c r="E56"/>
    </row>
    <row r="57" spans="1:5" x14ac:dyDescent="0.25">
      <c r="A57" s="143"/>
    </row>
    <row r="58" spans="1:5" x14ac:dyDescent="0.25">
      <c r="A58" s="144"/>
    </row>
  </sheetData>
  <mergeCells count="8">
    <mergeCell ref="A1:E1"/>
    <mergeCell ref="A25:A31"/>
    <mergeCell ref="A32:A38"/>
    <mergeCell ref="A46:A52"/>
    <mergeCell ref="A39:A45"/>
    <mergeCell ref="A4:A10"/>
    <mergeCell ref="A11:A17"/>
    <mergeCell ref="A18:A24"/>
  </mergeCells>
  <pageMargins left="0.7" right="0.7" top="0.75" bottom="0.75" header="0.3" footer="0.3"/>
  <pageSetup paperSize="9" scale="5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8"/>
  <sheetViews>
    <sheetView view="pageBreakPreview" topLeftCell="A40" zoomScaleNormal="100" zoomScaleSheetLayoutView="100" workbookViewId="0">
      <selection activeCell="J31" sqref="J31"/>
    </sheetView>
  </sheetViews>
  <sheetFormatPr defaultRowHeight="15" x14ac:dyDescent="0.25"/>
  <cols>
    <col min="1" max="1" width="20.7109375" style="66" customWidth="1"/>
    <col min="2" max="2" width="37.85546875" style="66" customWidth="1"/>
    <col min="3" max="3" width="11" style="69" customWidth="1"/>
    <col min="4" max="4" width="8.85546875" style="66" customWidth="1"/>
    <col min="5" max="5" width="10.28515625" style="66" customWidth="1"/>
    <col min="6" max="7" width="10.85546875" style="66" customWidth="1"/>
    <col min="8" max="8" width="12.7109375" style="67" customWidth="1"/>
    <col min="9" max="9" width="13" style="66" customWidth="1"/>
    <col min="10" max="10" width="25.85546875" style="66" customWidth="1"/>
    <col min="11" max="16384" width="9.140625" style="66"/>
  </cols>
  <sheetData>
    <row r="1" spans="1:10" ht="15.75" x14ac:dyDescent="0.25">
      <c r="A1" s="201" t="s">
        <v>40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x14ac:dyDescent="0.25">
      <c r="C2" s="47" t="s">
        <v>188</v>
      </c>
    </row>
    <row r="3" spans="1:10" x14ac:dyDescent="0.25">
      <c r="A3" s="204" t="s">
        <v>0</v>
      </c>
      <c r="B3" s="204"/>
      <c r="C3" s="205" t="s">
        <v>1</v>
      </c>
      <c r="D3" s="207" t="s">
        <v>2</v>
      </c>
      <c r="E3" s="208"/>
      <c r="F3" s="207" t="s">
        <v>3</v>
      </c>
      <c r="G3" s="208"/>
      <c r="H3" s="207" t="s">
        <v>4</v>
      </c>
      <c r="I3" s="208"/>
      <c r="J3" s="202" t="s">
        <v>5</v>
      </c>
    </row>
    <row r="4" spans="1:10" ht="45" x14ac:dyDescent="0.25">
      <c r="A4" s="204"/>
      <c r="B4" s="204"/>
      <c r="C4" s="206"/>
      <c r="D4" s="36" t="s">
        <v>6</v>
      </c>
      <c r="E4" s="36" t="s">
        <v>7</v>
      </c>
      <c r="F4" s="36" t="s">
        <v>6</v>
      </c>
      <c r="G4" s="36" t="s">
        <v>7</v>
      </c>
      <c r="H4" s="80" t="s">
        <v>8</v>
      </c>
      <c r="I4" s="36" t="s">
        <v>9</v>
      </c>
      <c r="J4" s="203"/>
    </row>
    <row r="5" spans="1:10" ht="63" x14ac:dyDescent="0.25">
      <c r="A5" s="18" t="s">
        <v>10</v>
      </c>
      <c r="B5" s="18" t="s">
        <v>149</v>
      </c>
      <c r="C5" s="38"/>
      <c r="D5" s="39">
        <v>45292</v>
      </c>
      <c r="E5" s="39">
        <v>46752</v>
      </c>
      <c r="F5" s="39">
        <v>45658</v>
      </c>
      <c r="G5" s="39">
        <v>46022</v>
      </c>
      <c r="H5" s="37"/>
      <c r="I5" s="40"/>
      <c r="J5" s="49"/>
    </row>
    <row r="6" spans="1:10" s="67" customFormat="1" ht="28.5" x14ac:dyDescent="0.25">
      <c r="A6" s="145" t="s">
        <v>11</v>
      </c>
      <c r="B6" s="145" t="s">
        <v>58</v>
      </c>
      <c r="C6" s="45" t="s">
        <v>36</v>
      </c>
      <c r="D6" s="46">
        <v>45292</v>
      </c>
      <c r="E6" s="46">
        <v>46752</v>
      </c>
      <c r="F6" s="39">
        <v>45658</v>
      </c>
      <c r="G6" s="39">
        <v>46022</v>
      </c>
      <c r="H6" s="37"/>
      <c r="I6" s="37"/>
      <c r="J6" s="33"/>
    </row>
    <row r="7" spans="1:10" s="68" customFormat="1" ht="45" x14ac:dyDescent="0.25">
      <c r="A7" s="23" t="s">
        <v>12</v>
      </c>
      <c r="B7" s="23" t="s">
        <v>13</v>
      </c>
      <c r="C7" s="38" t="s">
        <v>36</v>
      </c>
      <c r="D7" s="39">
        <v>45292</v>
      </c>
      <c r="E7" s="39">
        <v>46752</v>
      </c>
      <c r="F7" s="39">
        <v>45658</v>
      </c>
      <c r="G7" s="39">
        <v>46022</v>
      </c>
      <c r="H7" s="168"/>
      <c r="I7" s="41"/>
      <c r="J7" s="50"/>
    </row>
    <row r="8" spans="1:10" ht="30" x14ac:dyDescent="0.25">
      <c r="A8" s="23" t="s">
        <v>14</v>
      </c>
      <c r="B8" s="23" t="s">
        <v>16</v>
      </c>
      <c r="C8" s="38" t="s">
        <v>36</v>
      </c>
      <c r="D8" s="39">
        <v>45292</v>
      </c>
      <c r="E8" s="39">
        <v>46752</v>
      </c>
      <c r="F8" s="39">
        <v>45658</v>
      </c>
      <c r="G8" s="39">
        <v>46022</v>
      </c>
      <c r="H8" s="37"/>
      <c r="I8" s="40"/>
      <c r="J8" s="49"/>
    </row>
    <row r="9" spans="1:10" ht="105" x14ac:dyDescent="0.25">
      <c r="A9" s="23" t="s">
        <v>15</v>
      </c>
      <c r="B9" s="23" t="s">
        <v>56</v>
      </c>
      <c r="C9" s="38" t="s">
        <v>36</v>
      </c>
      <c r="D9" s="39">
        <v>45292</v>
      </c>
      <c r="E9" s="39">
        <v>46752</v>
      </c>
      <c r="F9" s="39">
        <v>45658</v>
      </c>
      <c r="G9" s="39">
        <v>46022</v>
      </c>
      <c r="H9" s="37"/>
      <c r="I9" s="40"/>
      <c r="J9" s="49"/>
    </row>
    <row r="10" spans="1:10" ht="45" x14ac:dyDescent="0.25">
      <c r="A10" s="23" t="s">
        <v>81</v>
      </c>
      <c r="B10" s="23" t="s">
        <v>96</v>
      </c>
      <c r="C10" s="38" t="s">
        <v>36</v>
      </c>
      <c r="D10" s="39">
        <v>45292</v>
      </c>
      <c r="E10" s="39">
        <v>46752</v>
      </c>
      <c r="F10" s="39">
        <v>45658</v>
      </c>
      <c r="G10" s="39">
        <v>46022</v>
      </c>
      <c r="H10" s="37"/>
      <c r="I10" s="40"/>
      <c r="J10" s="49"/>
    </row>
    <row r="11" spans="1:10" ht="30" x14ac:dyDescent="0.25">
      <c r="A11" s="23" t="s">
        <v>82</v>
      </c>
      <c r="B11" s="23" t="s">
        <v>97</v>
      </c>
      <c r="C11" s="38" t="s">
        <v>36</v>
      </c>
      <c r="D11" s="39">
        <v>45292</v>
      </c>
      <c r="E11" s="39">
        <v>46752</v>
      </c>
      <c r="F11" s="39">
        <v>45658</v>
      </c>
      <c r="G11" s="39">
        <v>46022</v>
      </c>
      <c r="H11" s="37"/>
      <c r="I11" s="40"/>
      <c r="J11" s="49"/>
    </row>
    <row r="12" spans="1:10" ht="75" x14ac:dyDescent="0.25">
      <c r="A12" s="23" t="s">
        <v>83</v>
      </c>
      <c r="B12" s="23" t="s">
        <v>98</v>
      </c>
      <c r="C12" s="38" t="s">
        <v>36</v>
      </c>
      <c r="D12" s="39">
        <v>45292</v>
      </c>
      <c r="E12" s="39">
        <v>46752</v>
      </c>
      <c r="F12" s="39">
        <v>45658</v>
      </c>
      <c r="G12" s="39">
        <v>46022</v>
      </c>
      <c r="H12" s="37"/>
      <c r="I12" s="40"/>
      <c r="J12" s="49"/>
    </row>
    <row r="13" spans="1:10" s="67" customFormat="1" ht="38.25" x14ac:dyDescent="0.25">
      <c r="A13" s="44" t="s">
        <v>32</v>
      </c>
      <c r="B13" s="27" t="s">
        <v>102</v>
      </c>
      <c r="C13" s="45"/>
      <c r="D13" s="46"/>
      <c r="E13" s="46"/>
      <c r="F13" s="46"/>
      <c r="G13" s="46"/>
      <c r="H13" s="37">
        <v>52.38</v>
      </c>
      <c r="I13" s="37">
        <v>0</v>
      </c>
      <c r="J13" s="33" t="s">
        <v>76</v>
      </c>
    </row>
    <row r="14" spans="1:10" s="67" customFormat="1" ht="25.5" x14ac:dyDescent="0.25">
      <c r="A14" s="44" t="s">
        <v>34</v>
      </c>
      <c r="B14" s="27" t="s">
        <v>153</v>
      </c>
      <c r="C14" s="45"/>
      <c r="D14" s="46"/>
      <c r="E14" s="46"/>
      <c r="F14" s="46"/>
      <c r="G14" s="46"/>
      <c r="H14" s="37">
        <v>11</v>
      </c>
      <c r="I14" s="37">
        <v>0</v>
      </c>
      <c r="J14" s="33" t="s">
        <v>76</v>
      </c>
    </row>
    <row r="15" spans="1:10" s="67" customFormat="1" ht="78.75" x14ac:dyDescent="0.25">
      <c r="A15" s="44" t="s">
        <v>35</v>
      </c>
      <c r="B15" s="27" t="s">
        <v>154</v>
      </c>
      <c r="C15" s="45"/>
      <c r="D15" s="46"/>
      <c r="E15" s="46"/>
      <c r="F15" s="46"/>
      <c r="G15" s="46"/>
      <c r="H15" s="37">
        <v>192.3</v>
      </c>
      <c r="I15" s="37">
        <v>248.7</v>
      </c>
      <c r="J15" s="33" t="s">
        <v>80</v>
      </c>
    </row>
    <row r="16" spans="1:10" x14ac:dyDescent="0.25">
      <c r="A16" s="21" t="s">
        <v>17</v>
      </c>
      <c r="B16" s="21" t="s">
        <v>59</v>
      </c>
      <c r="C16" s="38"/>
      <c r="D16" s="39"/>
      <c r="E16" s="39"/>
      <c r="F16" s="39"/>
      <c r="G16" s="39"/>
      <c r="H16" s="37"/>
      <c r="I16" s="42"/>
      <c r="J16" s="49"/>
    </row>
    <row r="17" spans="1:12" ht="60" x14ac:dyDescent="0.25">
      <c r="A17" s="23" t="s">
        <v>18</v>
      </c>
      <c r="B17" s="23" t="s">
        <v>19</v>
      </c>
      <c r="C17" s="38" t="s">
        <v>37</v>
      </c>
      <c r="D17" s="39">
        <v>45292</v>
      </c>
      <c r="E17" s="39">
        <v>46752</v>
      </c>
      <c r="F17" s="39">
        <v>45658</v>
      </c>
      <c r="G17" s="39">
        <v>46022</v>
      </c>
      <c r="H17" s="169"/>
      <c r="I17" s="43"/>
      <c r="J17" s="51"/>
    </row>
    <row r="18" spans="1:12" ht="45" x14ac:dyDescent="0.25">
      <c r="A18" s="23" t="s">
        <v>84</v>
      </c>
      <c r="B18" s="23" t="s">
        <v>99</v>
      </c>
      <c r="C18" s="38" t="s">
        <v>37</v>
      </c>
      <c r="D18" s="39">
        <v>45292</v>
      </c>
      <c r="E18" s="39">
        <v>46752</v>
      </c>
      <c r="F18" s="39">
        <v>45658</v>
      </c>
      <c r="G18" s="39">
        <v>46022</v>
      </c>
      <c r="H18" s="169"/>
      <c r="I18" s="43"/>
      <c r="J18" s="51"/>
    </row>
    <row r="19" spans="1:12" s="67" customFormat="1" ht="51" x14ac:dyDescent="0.25">
      <c r="A19" s="44" t="s">
        <v>32</v>
      </c>
      <c r="B19" s="27" t="s">
        <v>155</v>
      </c>
      <c r="C19" s="45"/>
      <c r="D19" s="46"/>
      <c r="E19" s="46"/>
      <c r="F19" s="46"/>
      <c r="G19" s="46"/>
      <c r="H19" s="37">
        <v>11</v>
      </c>
      <c r="I19" s="37">
        <v>11.4</v>
      </c>
      <c r="J19" s="34" t="s">
        <v>79</v>
      </c>
    </row>
    <row r="20" spans="1:12" s="67" customFormat="1" ht="33.75" x14ac:dyDescent="0.25">
      <c r="A20" s="44" t="s">
        <v>34</v>
      </c>
      <c r="B20" s="27" t="s">
        <v>156</v>
      </c>
      <c r="C20" s="47"/>
      <c r="D20" s="46"/>
      <c r="E20" s="46"/>
      <c r="F20" s="46"/>
      <c r="G20" s="46"/>
      <c r="H20" s="37">
        <v>6.9</v>
      </c>
      <c r="I20" s="37">
        <v>14.965999999999999</v>
      </c>
      <c r="J20" s="34" t="s">
        <v>79</v>
      </c>
      <c r="K20" s="67" t="s">
        <v>199</v>
      </c>
    </row>
    <row r="21" spans="1:12" s="67" customFormat="1" ht="25.5" x14ac:dyDescent="0.25">
      <c r="A21" s="44" t="s">
        <v>35</v>
      </c>
      <c r="B21" s="27" t="s">
        <v>157</v>
      </c>
      <c r="C21" s="45"/>
      <c r="D21" s="46"/>
      <c r="E21" s="46"/>
      <c r="F21" s="46"/>
      <c r="G21" s="46"/>
      <c r="H21" s="37">
        <v>18267</v>
      </c>
      <c r="I21" s="37">
        <v>18283</v>
      </c>
      <c r="J21" s="33" t="s">
        <v>75</v>
      </c>
    </row>
    <row r="22" spans="1:12" ht="45" x14ac:dyDescent="0.25">
      <c r="A22" s="21" t="s">
        <v>20</v>
      </c>
      <c r="B22" s="21" t="s">
        <v>60</v>
      </c>
      <c r="C22" s="38" t="s">
        <v>94</v>
      </c>
      <c r="D22" s="39">
        <v>45292</v>
      </c>
      <c r="E22" s="39">
        <v>46752</v>
      </c>
      <c r="F22" s="39">
        <v>45658</v>
      </c>
      <c r="G22" s="39">
        <v>46022</v>
      </c>
      <c r="H22" s="37"/>
      <c r="I22" s="40"/>
      <c r="J22" s="49"/>
    </row>
    <row r="23" spans="1:12" ht="45" x14ac:dyDescent="0.25">
      <c r="A23" s="23" t="s">
        <v>21</v>
      </c>
      <c r="B23" s="23" t="s">
        <v>85</v>
      </c>
      <c r="C23" s="38" t="s">
        <v>94</v>
      </c>
      <c r="D23" s="39">
        <v>45292</v>
      </c>
      <c r="E23" s="39">
        <v>46752</v>
      </c>
      <c r="F23" s="39">
        <v>45658</v>
      </c>
      <c r="G23" s="39">
        <v>46022</v>
      </c>
      <c r="H23" s="37"/>
      <c r="I23" s="40"/>
      <c r="J23" s="49"/>
    </row>
    <row r="24" spans="1:12" ht="45" x14ac:dyDescent="0.25">
      <c r="A24" s="23" t="s">
        <v>22</v>
      </c>
      <c r="B24" s="23" t="s">
        <v>77</v>
      </c>
      <c r="C24" s="38" t="s">
        <v>94</v>
      </c>
      <c r="D24" s="39">
        <v>45292</v>
      </c>
      <c r="E24" s="39">
        <v>46752</v>
      </c>
      <c r="F24" s="39">
        <v>45658</v>
      </c>
      <c r="G24" s="39">
        <v>46022</v>
      </c>
      <c r="H24" s="37"/>
      <c r="I24" s="40"/>
      <c r="J24" s="49"/>
    </row>
    <row r="25" spans="1:12" ht="75" x14ac:dyDescent="0.25">
      <c r="A25" s="23" t="s">
        <v>23</v>
      </c>
      <c r="B25" s="23" t="s">
        <v>24</v>
      </c>
      <c r="C25" s="38" t="s">
        <v>94</v>
      </c>
      <c r="D25" s="39">
        <v>45292</v>
      </c>
      <c r="E25" s="39">
        <v>46752</v>
      </c>
      <c r="F25" s="39">
        <v>45658</v>
      </c>
      <c r="G25" s="39">
        <v>46022</v>
      </c>
      <c r="H25" s="37"/>
      <c r="I25" s="40"/>
      <c r="J25" s="49"/>
    </row>
    <row r="26" spans="1:12" ht="30" x14ac:dyDescent="0.25">
      <c r="A26" s="23" t="s">
        <v>25</v>
      </c>
      <c r="B26" s="23" t="s">
        <v>89</v>
      </c>
      <c r="C26" s="38" t="s">
        <v>139</v>
      </c>
      <c r="D26" s="39">
        <v>45292</v>
      </c>
      <c r="E26" s="39">
        <v>46752</v>
      </c>
      <c r="F26" s="39">
        <v>45658</v>
      </c>
      <c r="G26" s="39">
        <v>46022</v>
      </c>
      <c r="H26" s="37"/>
      <c r="I26" s="40"/>
      <c r="J26" s="49"/>
    </row>
    <row r="27" spans="1:12" ht="45" x14ac:dyDescent="0.25">
      <c r="A27" s="23" t="s">
        <v>61</v>
      </c>
      <c r="B27" s="23" t="s">
        <v>62</v>
      </c>
      <c r="C27" s="38" t="s">
        <v>94</v>
      </c>
      <c r="D27" s="39">
        <v>45292</v>
      </c>
      <c r="E27" s="39">
        <v>46752</v>
      </c>
      <c r="F27" s="39">
        <v>45658</v>
      </c>
      <c r="G27" s="39">
        <v>46022</v>
      </c>
      <c r="H27" s="37"/>
      <c r="I27" s="40"/>
      <c r="J27" s="49"/>
    </row>
    <row r="28" spans="1:12" ht="45" x14ac:dyDescent="0.25">
      <c r="A28" s="23" t="s">
        <v>175</v>
      </c>
      <c r="B28" s="23" t="s">
        <v>150</v>
      </c>
      <c r="C28" s="38" t="s">
        <v>94</v>
      </c>
      <c r="D28" s="39">
        <v>45292</v>
      </c>
      <c r="E28" s="39">
        <v>46752</v>
      </c>
      <c r="F28" s="39">
        <v>45658</v>
      </c>
      <c r="G28" s="39">
        <v>46022</v>
      </c>
      <c r="H28" s="37"/>
      <c r="I28" s="40"/>
      <c r="J28" s="49"/>
    </row>
    <row r="29" spans="1:12" s="67" customFormat="1" ht="73.5" customHeight="1" x14ac:dyDescent="0.25">
      <c r="A29" s="44" t="s">
        <v>32</v>
      </c>
      <c r="B29" s="30" t="s">
        <v>158</v>
      </c>
      <c r="C29" s="45"/>
      <c r="D29" s="46"/>
      <c r="E29" s="46"/>
      <c r="F29" s="46"/>
      <c r="G29" s="46"/>
      <c r="H29" s="37">
        <v>120</v>
      </c>
      <c r="I29" s="37">
        <v>182</v>
      </c>
      <c r="J29" s="33" t="s">
        <v>177</v>
      </c>
      <c r="L29" s="183" t="s">
        <v>198</v>
      </c>
    </row>
    <row r="30" spans="1:12" s="67" customFormat="1" ht="45" x14ac:dyDescent="0.25">
      <c r="A30" s="44" t="s">
        <v>33</v>
      </c>
      <c r="B30" s="30" t="s">
        <v>159</v>
      </c>
      <c r="C30" s="45"/>
      <c r="D30" s="46"/>
      <c r="E30" s="46"/>
      <c r="F30" s="46"/>
      <c r="G30" s="46"/>
      <c r="H30" s="48">
        <v>10</v>
      </c>
      <c r="I30" s="37">
        <v>10</v>
      </c>
      <c r="J30" s="35"/>
    </row>
    <row r="31" spans="1:12" s="67" customFormat="1" ht="85.5" customHeight="1" x14ac:dyDescent="0.25">
      <c r="A31" s="44" t="s">
        <v>34</v>
      </c>
      <c r="B31" s="30" t="s">
        <v>160</v>
      </c>
      <c r="C31" s="45"/>
      <c r="D31" s="46"/>
      <c r="E31" s="46"/>
      <c r="F31" s="46"/>
      <c r="G31" s="46"/>
      <c r="H31" s="37">
        <v>12</v>
      </c>
      <c r="I31" s="37">
        <f>21+10</f>
        <v>31</v>
      </c>
      <c r="J31" s="33" t="s">
        <v>177</v>
      </c>
    </row>
    <row r="32" spans="1:12" s="67" customFormat="1" ht="25.5" x14ac:dyDescent="0.25">
      <c r="A32" s="44" t="s">
        <v>35</v>
      </c>
      <c r="B32" s="30" t="s">
        <v>69</v>
      </c>
      <c r="C32" s="45"/>
      <c r="D32" s="46"/>
      <c r="E32" s="46"/>
      <c r="F32" s="46"/>
      <c r="G32" s="46"/>
      <c r="H32" s="37">
        <v>145</v>
      </c>
      <c r="I32" s="37">
        <f>128+17</f>
        <v>145</v>
      </c>
      <c r="J32" s="35"/>
    </row>
    <row r="33" spans="1:11" ht="33.75" x14ac:dyDescent="0.25">
      <c r="A33" s="21" t="s">
        <v>54</v>
      </c>
      <c r="B33" s="21" t="s">
        <v>63</v>
      </c>
      <c r="C33" s="38" t="s">
        <v>95</v>
      </c>
      <c r="D33" s="39">
        <v>45292</v>
      </c>
      <c r="E33" s="39">
        <v>46752</v>
      </c>
      <c r="F33" s="39">
        <v>45658</v>
      </c>
      <c r="G33" s="39">
        <v>46022</v>
      </c>
      <c r="H33" s="37"/>
      <c r="I33" s="42"/>
      <c r="J33" s="52"/>
    </row>
    <row r="34" spans="1:11" ht="60" x14ac:dyDescent="0.25">
      <c r="A34" s="23" t="s">
        <v>27</v>
      </c>
      <c r="B34" s="23" t="s">
        <v>86</v>
      </c>
      <c r="C34" s="38" t="s">
        <v>38</v>
      </c>
      <c r="D34" s="39">
        <v>45292</v>
      </c>
      <c r="E34" s="39">
        <v>46752</v>
      </c>
      <c r="F34" s="39">
        <v>45658</v>
      </c>
      <c r="G34" s="39">
        <v>46022</v>
      </c>
      <c r="H34" s="37"/>
      <c r="I34" s="40"/>
      <c r="J34" s="49"/>
    </row>
    <row r="35" spans="1:11" ht="45" x14ac:dyDescent="0.25">
      <c r="A35" s="23" t="s">
        <v>64</v>
      </c>
      <c r="B35" s="23" t="s">
        <v>151</v>
      </c>
      <c r="C35" s="38" t="s">
        <v>39</v>
      </c>
      <c r="D35" s="39">
        <v>45292</v>
      </c>
      <c r="E35" s="39">
        <v>46752</v>
      </c>
      <c r="F35" s="39">
        <v>45658</v>
      </c>
      <c r="G35" s="39">
        <v>46022</v>
      </c>
      <c r="H35" s="37"/>
      <c r="I35" s="40"/>
      <c r="J35" s="49"/>
    </row>
    <row r="36" spans="1:11" s="67" customFormat="1" ht="75" x14ac:dyDescent="0.25">
      <c r="A36" s="44" t="s">
        <v>32</v>
      </c>
      <c r="B36" s="30" t="s">
        <v>92</v>
      </c>
      <c r="C36" s="45"/>
      <c r="D36" s="46"/>
      <c r="E36" s="46"/>
      <c r="F36" s="46"/>
      <c r="G36" s="46"/>
      <c r="H36" s="37">
        <v>68</v>
      </c>
      <c r="I36" s="37">
        <v>68</v>
      </c>
      <c r="J36" s="33"/>
    </row>
    <row r="37" spans="1:11" s="67" customFormat="1" ht="90" x14ac:dyDescent="0.25">
      <c r="A37" s="44" t="s">
        <v>33</v>
      </c>
      <c r="B37" s="30" t="s">
        <v>176</v>
      </c>
      <c r="C37" s="45"/>
      <c r="D37" s="46"/>
      <c r="E37" s="46"/>
      <c r="F37" s="46"/>
      <c r="G37" s="46"/>
      <c r="H37" s="37">
        <v>22</v>
      </c>
      <c r="I37" s="37">
        <v>22</v>
      </c>
      <c r="J37" s="33"/>
    </row>
    <row r="38" spans="1:11" s="67" customFormat="1" ht="45" x14ac:dyDescent="0.25">
      <c r="A38" s="44" t="s">
        <v>34</v>
      </c>
      <c r="B38" s="30" t="s">
        <v>68</v>
      </c>
      <c r="C38" s="45"/>
      <c r="D38" s="46"/>
      <c r="E38" s="46"/>
      <c r="F38" s="46"/>
      <c r="G38" s="46"/>
      <c r="H38" s="37">
        <v>142</v>
      </c>
      <c r="I38" s="37">
        <v>144</v>
      </c>
      <c r="J38" s="33" t="s">
        <v>75</v>
      </c>
    </row>
    <row r="39" spans="1:11" s="67" customFormat="1" ht="90" x14ac:dyDescent="0.25">
      <c r="A39" s="44" t="s">
        <v>35</v>
      </c>
      <c r="B39" s="30" t="s">
        <v>161</v>
      </c>
      <c r="C39" s="45"/>
      <c r="D39" s="46"/>
      <c r="E39" s="46"/>
      <c r="F39" s="46"/>
      <c r="G39" s="46"/>
      <c r="H39" s="37">
        <v>50</v>
      </c>
      <c r="I39" s="37">
        <v>51</v>
      </c>
      <c r="J39" s="33" t="s">
        <v>75</v>
      </c>
    </row>
    <row r="40" spans="1:11" ht="28.5" x14ac:dyDescent="0.25">
      <c r="A40" s="21" t="s">
        <v>28</v>
      </c>
      <c r="B40" s="21" t="s">
        <v>30</v>
      </c>
      <c r="C40" s="38" t="s">
        <v>139</v>
      </c>
      <c r="D40" s="39">
        <v>45292</v>
      </c>
      <c r="E40" s="39">
        <v>46752</v>
      </c>
      <c r="F40" s="39">
        <v>45658</v>
      </c>
      <c r="G40" s="39">
        <v>46022</v>
      </c>
      <c r="H40" s="37"/>
      <c r="I40" s="40"/>
      <c r="J40" s="49"/>
    </row>
    <row r="41" spans="1:11" ht="30" x14ac:dyDescent="0.25">
      <c r="A41" s="23" t="s">
        <v>29</v>
      </c>
      <c r="B41" s="23" t="s">
        <v>30</v>
      </c>
      <c r="C41" s="38" t="s">
        <v>139</v>
      </c>
      <c r="D41" s="39">
        <v>45292</v>
      </c>
      <c r="E41" s="39">
        <v>46752</v>
      </c>
      <c r="F41" s="39">
        <v>45658</v>
      </c>
      <c r="G41" s="39">
        <v>46022</v>
      </c>
      <c r="H41" s="37"/>
      <c r="I41" s="40"/>
      <c r="J41" s="49"/>
    </row>
    <row r="42" spans="1:11" ht="45" x14ac:dyDescent="0.25">
      <c r="A42" s="23" t="s">
        <v>66</v>
      </c>
      <c r="B42" s="23" t="s">
        <v>31</v>
      </c>
      <c r="C42" s="38" t="s">
        <v>152</v>
      </c>
      <c r="D42" s="39">
        <v>45292</v>
      </c>
      <c r="E42" s="39">
        <v>46752</v>
      </c>
      <c r="F42" s="39">
        <v>45658</v>
      </c>
      <c r="G42" s="39">
        <v>46022</v>
      </c>
      <c r="H42" s="37"/>
      <c r="I42" s="40"/>
      <c r="J42" s="49"/>
    </row>
    <row r="43" spans="1:11" ht="42.75" x14ac:dyDescent="0.25">
      <c r="A43" s="31" t="s">
        <v>87</v>
      </c>
      <c r="B43" s="31" t="s">
        <v>88</v>
      </c>
      <c r="C43" s="38" t="s">
        <v>139</v>
      </c>
      <c r="D43" s="39">
        <v>45292</v>
      </c>
      <c r="E43" s="39">
        <v>46752</v>
      </c>
      <c r="F43" s="39">
        <v>45658</v>
      </c>
      <c r="G43" s="39">
        <v>46022</v>
      </c>
      <c r="H43" s="169"/>
      <c r="I43" s="43"/>
      <c r="J43" s="51"/>
    </row>
    <row r="44" spans="1:11" ht="30" x14ac:dyDescent="0.25">
      <c r="A44" s="23" t="s">
        <v>93</v>
      </c>
      <c r="B44" s="23" t="s">
        <v>88</v>
      </c>
      <c r="C44" s="38" t="s">
        <v>139</v>
      </c>
      <c r="D44" s="39">
        <v>45292</v>
      </c>
      <c r="E44" s="39">
        <v>46752</v>
      </c>
      <c r="F44" s="39">
        <v>45658</v>
      </c>
      <c r="G44" s="39">
        <v>46022</v>
      </c>
      <c r="H44" s="37"/>
      <c r="I44" s="40"/>
      <c r="J44" s="49"/>
    </row>
    <row r="45" spans="1:11" s="67" customFormat="1" ht="45" x14ac:dyDescent="0.25">
      <c r="A45" s="44" t="s">
        <v>32</v>
      </c>
      <c r="B45" s="30" t="s">
        <v>162</v>
      </c>
      <c r="C45" s="45"/>
      <c r="D45" s="46"/>
      <c r="E45" s="46"/>
      <c r="F45" s="46"/>
      <c r="G45" s="46"/>
      <c r="H45" s="37">
        <v>106</v>
      </c>
      <c r="I45" s="37">
        <v>106</v>
      </c>
      <c r="J45" s="33"/>
    </row>
    <row r="46" spans="1:11" s="67" customFormat="1" ht="45" x14ac:dyDescent="0.25">
      <c r="A46" s="44" t="s">
        <v>34</v>
      </c>
      <c r="B46" s="30" t="s">
        <v>163</v>
      </c>
      <c r="C46" s="45"/>
      <c r="D46" s="46"/>
      <c r="E46" s="46"/>
      <c r="F46" s="46"/>
      <c r="G46" s="46"/>
      <c r="H46" s="37">
        <v>19</v>
      </c>
      <c r="I46" s="37">
        <v>19</v>
      </c>
      <c r="J46" s="33"/>
      <c r="K46" s="16" t="s">
        <v>200</v>
      </c>
    </row>
    <row r="47" spans="1:11" x14ac:dyDescent="0.25">
      <c r="J47" s="70"/>
      <c r="K47"/>
    </row>
    <row r="48" spans="1:11" x14ac:dyDescent="0.25">
      <c r="J48" s="70"/>
    </row>
  </sheetData>
  <mergeCells count="7">
    <mergeCell ref="A1:J1"/>
    <mergeCell ref="J3:J4"/>
    <mergeCell ref="A3:B4"/>
    <mergeCell ref="C3:C4"/>
    <mergeCell ref="D3:E3"/>
    <mergeCell ref="F3:G3"/>
    <mergeCell ref="H3:I3"/>
  </mergeCells>
  <phoneticPr fontId="8" type="noConversion"/>
  <pageMargins left="0.7" right="0.7" top="0.75" bottom="0.75" header="0.3" footer="0.3"/>
  <pageSetup paperSize="9" scale="80" fitToHeight="0" orientation="landscape" r:id="rId1"/>
  <rowBreaks count="1" manualBreakCount="1">
    <brk id="14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S48"/>
  <sheetViews>
    <sheetView view="pageBreakPreview" topLeftCell="A28" zoomScale="90" zoomScaleNormal="90" zoomScaleSheetLayoutView="90" workbookViewId="0">
      <selection activeCell="H32" sqref="H32"/>
    </sheetView>
  </sheetViews>
  <sheetFormatPr defaultRowHeight="15" x14ac:dyDescent="0.25"/>
  <cols>
    <col min="1" max="1" width="7.28515625" style="60" customWidth="1"/>
    <col min="2" max="2" width="27" style="71" customWidth="1"/>
    <col min="3" max="3" width="66.140625" style="71" customWidth="1"/>
    <col min="4" max="4" width="13.28515625" style="79" customWidth="1"/>
    <col min="5" max="5" width="15.42578125" style="179" customWidth="1"/>
    <col min="6" max="6" width="16" style="72" customWidth="1"/>
    <col min="7" max="7" width="16.140625" style="72" customWidth="1"/>
    <col min="8" max="8" width="25.28515625" style="81" customWidth="1"/>
    <col min="9" max="9" width="10.42578125" style="60" customWidth="1"/>
    <col min="10" max="16384" width="9.140625" style="60"/>
  </cols>
  <sheetData>
    <row r="1" spans="2:19" ht="15.75" x14ac:dyDescent="0.25">
      <c r="B1" s="213" t="s">
        <v>41</v>
      </c>
      <c r="C1" s="213"/>
      <c r="D1" s="213"/>
      <c r="E1" s="213"/>
      <c r="F1" s="213"/>
      <c r="G1" s="213"/>
      <c r="H1" s="213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2:19" x14ac:dyDescent="0.25">
      <c r="D2" s="28" t="s">
        <v>188</v>
      </c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2:19" x14ac:dyDescent="0.25">
      <c r="B3" s="215" t="s">
        <v>0</v>
      </c>
      <c r="C3" s="216"/>
      <c r="D3" s="221" t="s">
        <v>42</v>
      </c>
      <c r="E3" s="209" t="s">
        <v>43</v>
      </c>
      <c r="F3" s="210"/>
      <c r="G3" s="211"/>
      <c r="H3" s="212" t="s">
        <v>101</v>
      </c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2:19" x14ac:dyDescent="0.25">
      <c r="B4" s="217"/>
      <c r="C4" s="218"/>
      <c r="D4" s="221"/>
      <c r="E4" s="222" t="s">
        <v>100</v>
      </c>
      <c r="F4" s="214" t="s">
        <v>189</v>
      </c>
      <c r="G4" s="214"/>
      <c r="H4" s="212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5" spans="2:19" ht="48" customHeight="1" x14ac:dyDescent="0.25">
      <c r="B5" s="219"/>
      <c r="C5" s="220"/>
      <c r="D5" s="221"/>
      <c r="E5" s="222"/>
      <c r="F5" s="73" t="s">
        <v>44</v>
      </c>
      <c r="G5" s="73" t="s">
        <v>45</v>
      </c>
      <c r="H5" s="212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2:19" ht="31.5" x14ac:dyDescent="0.25">
      <c r="B6" s="17" t="s">
        <v>10</v>
      </c>
      <c r="C6" s="21" t="str">
        <f>Табл2!B5</f>
        <v>"Развитие культуры, искусства и туризма Сергачского муниципального округа Нижегородской области"</v>
      </c>
      <c r="D6" s="19"/>
      <c r="E6" s="180"/>
      <c r="F6" s="74"/>
      <c r="G6" s="74"/>
      <c r="H6" s="82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2:19" x14ac:dyDescent="0.25">
      <c r="B7" s="20" t="s">
        <v>11</v>
      </c>
      <c r="C7" s="23" t="str">
        <f>Табл2!B6</f>
        <v>Развитие библиотечного обслуживания населения</v>
      </c>
      <c r="D7" s="19"/>
      <c r="E7" s="180"/>
      <c r="F7" s="74"/>
      <c r="G7" s="74"/>
      <c r="H7" s="82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</row>
    <row r="8" spans="2:19" s="62" customFormat="1" x14ac:dyDescent="0.25">
      <c r="B8" s="22" t="s">
        <v>178</v>
      </c>
      <c r="C8" s="23" t="str">
        <f>Табл2!B7</f>
        <v>Обеспечение выполнения муниципального задания МБУК "ЦБС"</v>
      </c>
      <c r="D8" s="19"/>
      <c r="E8" s="180"/>
      <c r="F8" s="75"/>
      <c r="G8" s="75"/>
      <c r="H8" s="83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</row>
    <row r="9" spans="2:19" x14ac:dyDescent="0.25">
      <c r="B9" s="22" t="s">
        <v>14</v>
      </c>
      <c r="C9" s="23" t="str">
        <f>Табл2!B8</f>
        <v>Комплектование книжных фондов библиотек</v>
      </c>
      <c r="D9" s="19"/>
      <c r="E9" s="180"/>
      <c r="F9" s="74"/>
      <c r="G9" s="74"/>
      <c r="H9" s="82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2:19" ht="60" x14ac:dyDescent="0.25">
      <c r="B10" s="22" t="s">
        <v>15</v>
      </c>
      <c r="C10" s="23" t="str">
        <f>Табл2!B9</f>
        <v>Проведение мероприятий по подключению общедоступных библиотек РФ к сети Интернет и развитие системы библиотечного дела с учетом задачи расширения информационных технологий и оцифровки</v>
      </c>
      <c r="D10" s="19"/>
      <c r="E10" s="180"/>
      <c r="F10" s="74"/>
      <c r="G10" s="74"/>
      <c r="H10" s="82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2:19" ht="30" x14ac:dyDescent="0.25">
      <c r="B11" s="22" t="s">
        <v>81</v>
      </c>
      <c r="C11" s="23" t="str">
        <f>Табл2!B10</f>
        <v>Развитие и укрепление материально-технической базы муниципальных библиотек</v>
      </c>
      <c r="D11" s="19"/>
      <c r="E11" s="180"/>
      <c r="F11" s="74"/>
      <c r="G11" s="74"/>
      <c r="H11" s="82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2:19" x14ac:dyDescent="0.25">
      <c r="B12" s="22" t="s">
        <v>82</v>
      </c>
      <c r="C12" s="23" t="str">
        <f>Табл2!B11</f>
        <v>Поддержка лучших сельских работников культуры</v>
      </c>
      <c r="D12" s="19"/>
      <c r="E12" s="180"/>
      <c r="F12" s="74"/>
      <c r="G12" s="74"/>
      <c r="H12" s="82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</row>
    <row r="13" spans="2:19" ht="32.25" customHeight="1" x14ac:dyDescent="0.25">
      <c r="B13" s="22" t="s">
        <v>83</v>
      </c>
      <c r="C13" s="23" t="str">
        <f>Табл2!B12</f>
        <v>Осуществление издательской деятельности: издание библиографических, информационных, краеведческих материалов</v>
      </c>
      <c r="D13" s="19"/>
      <c r="E13" s="180"/>
      <c r="F13" s="74"/>
      <c r="G13" s="74"/>
      <c r="H13" s="82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</row>
    <row r="14" spans="2:19" ht="33.75" x14ac:dyDescent="0.25">
      <c r="B14" s="24" t="s">
        <v>32</v>
      </c>
      <c r="C14" s="25" t="str">
        <f>Табл2!B13</f>
        <v>Увеличение доли публичных библиотек, подключенных к сети "Интернет", в общем количестве</v>
      </c>
      <c r="D14" s="77" t="s">
        <v>165</v>
      </c>
      <c r="E14" s="178">
        <v>0</v>
      </c>
      <c r="F14" s="148">
        <f>Табл2!H13</f>
        <v>52.38</v>
      </c>
      <c r="G14" s="178">
        <f>Табл2!I13</f>
        <v>0</v>
      </c>
      <c r="H14" s="27" t="str">
        <f>Табл2!J13</f>
        <v>В связи с отсутствием областного финансирования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</row>
    <row r="15" spans="2:19" ht="25.5" x14ac:dyDescent="0.25">
      <c r="B15" s="24" t="s">
        <v>34</v>
      </c>
      <c r="C15" s="25" t="str">
        <f>Табл2!B14</f>
        <v xml:space="preserve">Количество библиотек, подключенных к сети «Интернет» </v>
      </c>
      <c r="D15" s="77" t="s">
        <v>70</v>
      </c>
      <c r="E15" s="178">
        <v>0</v>
      </c>
      <c r="F15" s="148">
        <f>Табл2!H14</f>
        <v>11</v>
      </c>
      <c r="G15" s="178">
        <f>Табл2!I14</f>
        <v>0</v>
      </c>
      <c r="H15" s="27" t="str">
        <f>Табл2!J14</f>
        <v>В связи с отсутствием областного финансирования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</row>
    <row r="16" spans="2:19" ht="102" x14ac:dyDescent="0.25">
      <c r="B16" s="24" t="s">
        <v>35</v>
      </c>
      <c r="C16" s="25" t="str">
        <f>Табл2!B15</f>
        <v>Количество посещений библиотек (в том числе в дистанционном формате)</v>
      </c>
      <c r="D16" s="77" t="s">
        <v>71</v>
      </c>
      <c r="E16" s="178">
        <v>234.37799999999999</v>
      </c>
      <c r="F16" s="148">
        <f>Табл2!H15</f>
        <v>192.3</v>
      </c>
      <c r="G16" s="178">
        <f>Табл2!I15</f>
        <v>248.7</v>
      </c>
      <c r="H16" s="27" t="str">
        <f>Табл2!J15</f>
        <v xml:space="preserve">Увеличение числа посещений библиотек произошло из-за увеличения количества обращений граждан к сайту и увеличение библиотеками количества массовых мероприятий в офлайн и онлайн формате.  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</row>
    <row r="17" spans="2:19" x14ac:dyDescent="0.25">
      <c r="B17" s="20" t="s">
        <v>17</v>
      </c>
      <c r="C17" s="21" t="str">
        <f>Табл2!B16</f>
        <v>Развитие музейной деятельности</v>
      </c>
      <c r="D17" s="29"/>
      <c r="E17" s="172"/>
      <c r="F17" s="76"/>
      <c r="G17" s="76"/>
      <c r="H17" s="27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</row>
    <row r="18" spans="2:19" ht="30" x14ac:dyDescent="0.25">
      <c r="B18" s="22" t="s">
        <v>18</v>
      </c>
      <c r="C18" s="23" t="str">
        <f>Табл2!B17</f>
        <v>Обеспечение выполнения муниципального задания МБУК "Сергачский краеведческий музей им.В.А.Громова"</v>
      </c>
      <c r="D18" s="29"/>
      <c r="E18" s="172"/>
      <c r="F18" s="76"/>
      <c r="G18" s="76"/>
      <c r="H18" s="27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</row>
    <row r="19" spans="2:19" x14ac:dyDescent="0.25">
      <c r="B19" s="22" t="s">
        <v>84</v>
      </c>
      <c r="C19" s="23" t="str">
        <f>Табл2!B18</f>
        <v>Развитие и укрепление материально-технической базы музея</v>
      </c>
      <c r="D19" s="29"/>
      <c r="E19" s="172"/>
      <c r="F19" s="76"/>
      <c r="G19" s="76"/>
      <c r="H19" s="27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</row>
    <row r="20" spans="2:19" ht="51" x14ac:dyDescent="0.25">
      <c r="B20" s="24" t="s">
        <v>32</v>
      </c>
      <c r="C20" s="25" t="str">
        <f>Табл2!B19</f>
        <v xml:space="preserve">Увеличение доли (представленных во всех формах) зрителю музейных предметов в общем  количестве музейных предметов основного фонда в стационарных условиях </v>
      </c>
      <c r="D20" s="77" t="s">
        <v>164</v>
      </c>
      <c r="E20" s="172" t="s">
        <v>190</v>
      </c>
      <c r="F20" s="148">
        <f>Табл2!H19</f>
        <v>11</v>
      </c>
      <c r="G20" s="178">
        <f>Табл2!I19</f>
        <v>11.4</v>
      </c>
      <c r="H20" s="27" t="str">
        <f>Табл2!J19</f>
        <v>За счёт увеличения количества выставок и мероприятий (мастер-классов, лекций, экскурсий)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</row>
    <row r="21" spans="2:19" ht="51" x14ac:dyDescent="0.25">
      <c r="B21" s="24" t="s">
        <v>34</v>
      </c>
      <c r="C21" s="25" t="str">
        <f>Табл2!B20</f>
        <v xml:space="preserve">Количество посещений музея (в том числе в дистанционном формате) </v>
      </c>
      <c r="D21" s="77" t="s">
        <v>72</v>
      </c>
      <c r="E21" s="172" t="s">
        <v>191</v>
      </c>
      <c r="F21" s="148">
        <f>Табл2!H20</f>
        <v>6.9</v>
      </c>
      <c r="G21" s="178">
        <f>Табл2!I20</f>
        <v>14.965999999999999</v>
      </c>
      <c r="H21" s="27" t="str">
        <f>Табл2!J20</f>
        <v>За счёт увеличения количества выставок и мероприятий (мастер-классов, лекций, экскурсий)</v>
      </c>
      <c r="I21" s="59"/>
      <c r="J21" s="59"/>
      <c r="K21" s="59"/>
      <c r="L21" s="63"/>
      <c r="M21" s="59"/>
      <c r="N21" s="59"/>
      <c r="O21" s="59"/>
      <c r="P21" s="59"/>
      <c r="Q21" s="59"/>
      <c r="R21" s="59"/>
      <c r="S21" s="59"/>
    </row>
    <row r="22" spans="2:19" x14ac:dyDescent="0.25">
      <c r="B22" s="24" t="s">
        <v>35</v>
      </c>
      <c r="C22" s="25" t="str">
        <f>Табл2!B21</f>
        <v>Количество предметов основного фонда музея</v>
      </c>
      <c r="D22" s="77" t="s">
        <v>46</v>
      </c>
      <c r="E22" s="172" t="s">
        <v>192</v>
      </c>
      <c r="F22" s="148">
        <f>Табл2!H21</f>
        <v>18267</v>
      </c>
      <c r="G22" s="178">
        <f>Табл2!I21</f>
        <v>18283</v>
      </c>
      <c r="H22" s="27" t="str">
        <f>Табл2!J21</f>
        <v>Допустимое отклонение 5%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</row>
    <row r="23" spans="2:19" x14ac:dyDescent="0.25">
      <c r="B23" s="20" t="s">
        <v>20</v>
      </c>
      <c r="C23" s="23" t="str">
        <f>Табл2!B22</f>
        <v>Развитие культурно-досуговой деятельности</v>
      </c>
      <c r="D23" s="29"/>
      <c r="E23" s="172"/>
      <c r="F23" s="76"/>
      <c r="G23" s="76"/>
      <c r="H23" s="27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</row>
    <row r="24" spans="2:19" ht="30" x14ac:dyDescent="0.25">
      <c r="B24" s="22" t="s">
        <v>21</v>
      </c>
      <c r="C24" s="23" t="str">
        <f>Табл2!B23</f>
        <v>Обеспечение выполнения муниципального задания культурно-досуговых учреждений</v>
      </c>
      <c r="D24" s="29"/>
      <c r="E24" s="172"/>
      <c r="F24" s="76"/>
      <c r="G24" s="76"/>
      <c r="H24" s="27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</row>
    <row r="25" spans="2:19" x14ac:dyDescent="0.25">
      <c r="B25" s="22" t="s">
        <v>22</v>
      </c>
      <c r="C25" s="23" t="str">
        <f>Табл2!B24</f>
        <v>Поддержка лучших учреждений культуры</v>
      </c>
      <c r="D25" s="29"/>
      <c r="E25" s="172"/>
      <c r="F25" s="76"/>
      <c r="G25" s="76"/>
      <c r="H25" s="27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</row>
    <row r="26" spans="2:19" ht="45" x14ac:dyDescent="0.25">
      <c r="B26" s="22" t="s">
        <v>23</v>
      </c>
      <c r="C26" s="23" t="str">
        <f>Табл2!B25</f>
        <v>Реализация социокультурных потребностей пожилых людей, разитие их интеллектуального и творческого потенциала, современных форм общественности</v>
      </c>
      <c r="D26" s="29"/>
      <c r="E26" s="172"/>
      <c r="F26" s="76"/>
      <c r="G26" s="76"/>
      <c r="H26" s="27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</row>
    <row r="27" spans="2:19" x14ac:dyDescent="0.25">
      <c r="B27" s="22" t="s">
        <v>25</v>
      </c>
      <c r="C27" s="23" t="str">
        <f>Табл2!B26</f>
        <v>Проведение  мероприятий на территории округа</v>
      </c>
      <c r="D27" s="29"/>
      <c r="E27" s="172"/>
      <c r="F27" s="76"/>
      <c r="G27" s="76"/>
      <c r="H27" s="27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</row>
    <row r="28" spans="2:19" ht="30" x14ac:dyDescent="0.25">
      <c r="B28" s="22" t="s">
        <v>61</v>
      </c>
      <c r="C28" s="23" t="str">
        <f>Табл2!B27</f>
        <v>Развитие и укрепление материально-технической базы муниципальных домов культуры</v>
      </c>
      <c r="D28" s="29"/>
      <c r="E28" s="172"/>
      <c r="F28" s="76"/>
      <c r="G28" s="76"/>
      <c r="H28" s="27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</row>
    <row r="29" spans="2:19" ht="30" x14ac:dyDescent="0.25">
      <c r="B29" s="22" t="s">
        <v>175</v>
      </c>
      <c r="C29" s="23" t="str">
        <f>Табл2!B28</f>
        <v>Мероприятия по обеспечению пожарной безопасности учреждений (организаций) культуры</v>
      </c>
      <c r="D29" s="29"/>
      <c r="E29" s="172"/>
      <c r="F29" s="76"/>
      <c r="G29" s="76"/>
      <c r="H29" s="27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</row>
    <row r="30" spans="2:19" ht="102" x14ac:dyDescent="0.25">
      <c r="B30" s="24" t="s">
        <v>32</v>
      </c>
      <c r="C30" s="25" t="str">
        <f>Табл2!B29</f>
        <v>Увеличение количества лауреатов и дипломантов окружных, областных, межрегиональных, всероссийских и международных конкурсов из числа участников клубных формирований</v>
      </c>
      <c r="D30" s="77" t="s">
        <v>166</v>
      </c>
      <c r="E30" s="172" t="s">
        <v>193</v>
      </c>
      <c r="F30" s="78">
        <f>Табл2!H29</f>
        <v>120</v>
      </c>
      <c r="G30" s="78">
        <v>131</v>
      </c>
      <c r="H30" s="27" t="str">
        <f>Табл2!J29</f>
        <v>За счет активного участия коллективов (участников клубных формирований) в окружных, областных, межрегиональных, всероссийских и международных конкурсах (в т.ч. онлайн)</v>
      </c>
      <c r="I30" s="59"/>
      <c r="J30" s="183" t="s">
        <v>198</v>
      </c>
      <c r="K30" s="59"/>
      <c r="L30" s="59"/>
      <c r="M30" s="59"/>
      <c r="N30" s="59"/>
      <c r="O30" s="59"/>
      <c r="P30" s="59"/>
      <c r="Q30" s="59"/>
      <c r="R30" s="59"/>
      <c r="S30" s="59"/>
    </row>
    <row r="31" spans="2:19" s="65" customFormat="1" ht="56.25" x14ac:dyDescent="0.25">
      <c r="B31" s="26" t="s">
        <v>33</v>
      </c>
      <c r="C31" s="25" t="str">
        <f>Табл2!B30</f>
        <v>Увеличение количества участников клубных формирований, привлекаемых к участию в мероприятиях</v>
      </c>
      <c r="D31" s="77" t="s">
        <v>167</v>
      </c>
      <c r="E31" s="172" t="s">
        <v>194</v>
      </c>
      <c r="F31" s="78">
        <f>Табл2!H30</f>
        <v>10</v>
      </c>
      <c r="G31" s="78">
        <f>Табл2!I30</f>
        <v>10</v>
      </c>
      <c r="H31" s="27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spans="2:19" ht="102" x14ac:dyDescent="0.25">
      <c r="B32" s="24" t="s">
        <v>34</v>
      </c>
      <c r="C32" s="25" t="str">
        <f>Табл2!B31</f>
        <v>Количество лауреатов и дипломантов окружных, областных, межрегиональных, всероссийских и международных конкурсов из числа участников клубных формирований</v>
      </c>
      <c r="D32" s="77" t="s">
        <v>46</v>
      </c>
      <c r="E32" s="172" t="s">
        <v>195</v>
      </c>
      <c r="F32" s="78">
        <f>Табл2!H31</f>
        <v>12</v>
      </c>
      <c r="G32" s="78">
        <f>Табл2!I31</f>
        <v>31</v>
      </c>
      <c r="H32" s="27" t="str">
        <f>Табл2!J31</f>
        <v>За счет активного участия коллективов (участников клубных формирований) в окружных, областных, межрегиональных, всероссийских и международных конкурсах (в т.ч. онлайн)</v>
      </c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</row>
    <row r="33" spans="2:19" x14ac:dyDescent="0.25">
      <c r="B33" s="24" t="s">
        <v>35</v>
      </c>
      <c r="C33" s="25" t="str">
        <f>Табл2!B32</f>
        <v>Количество клубных формирований</v>
      </c>
      <c r="D33" s="77" t="s">
        <v>46</v>
      </c>
      <c r="E33" s="172" t="s">
        <v>170</v>
      </c>
      <c r="F33" s="78">
        <f>Табл2!H32</f>
        <v>145</v>
      </c>
      <c r="G33" s="78">
        <f>Табл2!I32</f>
        <v>145</v>
      </c>
      <c r="H33" s="27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</row>
    <row r="34" spans="2:19" x14ac:dyDescent="0.25">
      <c r="B34" s="20" t="s">
        <v>26</v>
      </c>
      <c r="C34" s="21" t="str">
        <f>Табл2!B33</f>
        <v>Развитие дополнительного образования в сфере  искусств</v>
      </c>
      <c r="D34" s="29"/>
      <c r="E34" s="172"/>
      <c r="F34" s="76"/>
      <c r="G34" s="76"/>
      <c r="H34" s="27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</row>
    <row r="35" spans="2:19" ht="30" x14ac:dyDescent="0.25">
      <c r="B35" s="22" t="s">
        <v>27</v>
      </c>
      <c r="C35" s="23" t="str">
        <f>Табл2!B34</f>
        <v>Обеспечение выполнения муниципального задания МБУДО "Сергачская ДШИ" в сфере искусств</v>
      </c>
      <c r="D35" s="29"/>
      <c r="E35" s="172"/>
      <c r="F35" s="76"/>
      <c r="G35" s="76"/>
      <c r="H35" s="27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</row>
    <row r="36" spans="2:19" ht="30" x14ac:dyDescent="0.25">
      <c r="B36" s="22" t="s">
        <v>64</v>
      </c>
      <c r="C36" s="23" t="str">
        <f>Табл2!B35</f>
        <v xml:space="preserve"> Развитие и укрепление материально- технической базы МБУДО "Сергачская ДШИ"</v>
      </c>
      <c r="D36" s="29"/>
      <c r="E36" s="172"/>
      <c r="F36" s="76"/>
      <c r="G36" s="76"/>
      <c r="H36" s="27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</row>
    <row r="37" spans="2:19" ht="38.25" x14ac:dyDescent="0.25">
      <c r="B37" s="24" t="s">
        <v>32</v>
      </c>
      <c r="C37" s="25" t="str">
        <f>Табл2!B36</f>
        <v>Увеличение доли детей, привлекаемых к участию в творческих мероприятиях (выставки, концерты, конкурсы и т.п.), к общему числу обучающихся в школах искусств</v>
      </c>
      <c r="D37" s="77" t="s">
        <v>168</v>
      </c>
      <c r="E37" s="173" t="s">
        <v>171</v>
      </c>
      <c r="F37" s="150">
        <f>Табл2!H36</f>
        <v>68</v>
      </c>
      <c r="G37" s="150">
        <f>Табл2!I36</f>
        <v>68</v>
      </c>
      <c r="H37" s="27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</row>
    <row r="38" spans="2:19" ht="38.25" x14ac:dyDescent="0.25">
      <c r="B38" s="24" t="s">
        <v>33</v>
      </c>
      <c r="C38" s="25" t="str">
        <f>Табл2!B37</f>
        <v>Увеличение количества лауреатов и дипломантов межокружных, областных, межрегиональных, всероссийских и международных конкурсов из числа получающих дополнительное образование в сфере искусств</v>
      </c>
      <c r="D38" s="77" t="s">
        <v>166</v>
      </c>
      <c r="E38" s="172" t="s">
        <v>172</v>
      </c>
      <c r="F38" s="150">
        <f>Табл2!H37</f>
        <v>22</v>
      </c>
      <c r="G38" s="150">
        <f>Табл2!I37</f>
        <v>22</v>
      </c>
      <c r="H38" s="27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</row>
    <row r="39" spans="2:19" ht="25.5" x14ac:dyDescent="0.25">
      <c r="B39" s="24" t="s">
        <v>34</v>
      </c>
      <c r="C39" s="25" t="str">
        <f>Табл2!B38</f>
        <v>Количество детей, привлекаемых к участию в творческих мероприятиях (выставки, концерты, конкурсы)</v>
      </c>
      <c r="D39" s="77" t="s">
        <v>73</v>
      </c>
      <c r="E39" s="172" t="s">
        <v>173</v>
      </c>
      <c r="F39" s="150">
        <f>Табл2!H38</f>
        <v>142</v>
      </c>
      <c r="G39" s="150">
        <f>Табл2!I38</f>
        <v>144</v>
      </c>
      <c r="H39" s="27" t="str">
        <f>Табл2!J38</f>
        <v>Допустимое отклонение 5%</v>
      </c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</row>
    <row r="40" spans="2:19" ht="38.25" x14ac:dyDescent="0.25">
      <c r="B40" s="24" t="s">
        <v>35</v>
      </c>
      <c r="C40" s="25" t="str">
        <f>Табл2!B39</f>
        <v xml:space="preserve">Количество лауреатов и дипломантов межокружных, областных, межрегиональных, всероссийских и международных конкурсов из числа получающих дополнительное образование в сфере искусств </v>
      </c>
      <c r="D40" s="77" t="s">
        <v>46</v>
      </c>
      <c r="E40" s="172" t="s">
        <v>174</v>
      </c>
      <c r="F40" s="150">
        <f>Табл2!H39</f>
        <v>50</v>
      </c>
      <c r="G40" s="150">
        <f>Табл2!I39</f>
        <v>51</v>
      </c>
      <c r="H40" s="27" t="str">
        <f>Табл2!J39</f>
        <v>Допустимое отклонение 5%</v>
      </c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</row>
    <row r="41" spans="2:19" x14ac:dyDescent="0.25">
      <c r="B41" s="20" t="s">
        <v>28</v>
      </c>
      <c r="C41" s="21" t="str">
        <f>Табл2!B40</f>
        <v>Обеспечение реализации муниципальной программы</v>
      </c>
      <c r="D41" s="29"/>
      <c r="E41" s="172"/>
      <c r="F41" s="73"/>
      <c r="G41" s="73"/>
      <c r="H41" s="27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</row>
    <row r="42" spans="2:19" x14ac:dyDescent="0.25">
      <c r="B42" s="22" t="s">
        <v>29</v>
      </c>
      <c r="C42" s="23" t="str">
        <f>Табл2!B41</f>
        <v>Обеспечение реализации муниципальной программы</v>
      </c>
      <c r="D42" s="29"/>
      <c r="E42" s="172"/>
      <c r="F42" s="73"/>
      <c r="G42" s="73"/>
      <c r="H42" s="27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</row>
    <row r="43" spans="2:19" ht="30" x14ac:dyDescent="0.25">
      <c r="B43" s="22" t="s">
        <v>65</v>
      </c>
      <c r="C43" s="23" t="str">
        <f>Табл2!B42</f>
        <v>Обеспечение хозяйственного и технического обслуживания муниципальной программы</v>
      </c>
      <c r="D43" s="29"/>
      <c r="E43" s="172"/>
      <c r="F43" s="73"/>
      <c r="G43" s="73"/>
      <c r="H43" s="27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</row>
    <row r="44" spans="2:19" ht="28.5" x14ac:dyDescent="0.25">
      <c r="B44" s="20" t="s">
        <v>87</v>
      </c>
      <c r="C44" s="21" t="str">
        <f>Табл2!B43</f>
        <v>Развитие туризма на территории Сергачского муниципального округа</v>
      </c>
      <c r="D44" s="29"/>
      <c r="E44" s="172"/>
      <c r="F44" s="73"/>
      <c r="G44" s="73"/>
      <c r="H44" s="27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</row>
    <row r="45" spans="2:19" s="66" customFormat="1" ht="30" x14ac:dyDescent="0.25">
      <c r="B45" s="32" t="s">
        <v>93</v>
      </c>
      <c r="C45" s="23" t="str">
        <f>Табл2!B44</f>
        <v>Развитие туризма на территории Сергачского муниципального округа</v>
      </c>
      <c r="D45" s="38"/>
      <c r="E45" s="173"/>
      <c r="F45" s="73"/>
      <c r="G45" s="73"/>
      <c r="H45" s="27"/>
      <c r="I45" s="54"/>
      <c r="J45" s="54"/>
      <c r="K45" s="55"/>
    </row>
    <row r="46" spans="2:19" s="67" customFormat="1" ht="33.75" x14ac:dyDescent="0.25">
      <c r="B46" s="53" t="s">
        <v>32</v>
      </c>
      <c r="C46" s="25" t="str">
        <f>Табл2!B45</f>
        <v>Увеличение количества мероприятий, связанных с туристической привлекательностью округа</v>
      </c>
      <c r="D46" s="58" t="s">
        <v>169</v>
      </c>
      <c r="E46" s="173" t="s">
        <v>196</v>
      </c>
      <c r="F46" s="150">
        <f>Табл2!H45</f>
        <v>106</v>
      </c>
      <c r="G46" s="150">
        <f>Табл2!I45</f>
        <v>106</v>
      </c>
      <c r="H46" s="27"/>
      <c r="I46" s="56"/>
      <c r="J46" s="56"/>
      <c r="K46" s="57"/>
    </row>
    <row r="47" spans="2:19" s="67" customFormat="1" ht="25.5" x14ac:dyDescent="0.25">
      <c r="B47" s="53" t="s">
        <v>34</v>
      </c>
      <c r="C47" s="25" t="str">
        <f>Табл2!B46</f>
        <v>Количество мероприятий, связанных с туристической привлекательностью округа</v>
      </c>
      <c r="D47" s="58" t="s">
        <v>46</v>
      </c>
      <c r="E47" s="173" t="s">
        <v>197</v>
      </c>
      <c r="F47" s="150">
        <f>Табл2!H46</f>
        <v>19</v>
      </c>
      <c r="G47" s="150">
        <f>Табл2!I46</f>
        <v>19</v>
      </c>
      <c r="H47" s="27"/>
      <c r="I47" s="56"/>
      <c r="J47" s="56"/>
      <c r="K47" s="57"/>
    </row>
    <row r="48" spans="2:19" x14ac:dyDescent="0.25">
      <c r="I48" s="59"/>
      <c r="J48" s="59"/>
      <c r="K48" s="59"/>
    </row>
  </sheetData>
  <mergeCells count="7">
    <mergeCell ref="E3:G3"/>
    <mergeCell ref="H3:H5"/>
    <mergeCell ref="B1:H1"/>
    <mergeCell ref="F4:G4"/>
    <mergeCell ref="B3:C5"/>
    <mergeCell ref="D3:D5"/>
    <mergeCell ref="E4:E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6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47"/>
  <sheetViews>
    <sheetView tabSelected="1" view="pageBreakPreview" topLeftCell="A4" zoomScale="70" zoomScaleNormal="70" zoomScaleSheetLayoutView="70" workbookViewId="0">
      <selection activeCell="P6" sqref="P6"/>
    </sheetView>
  </sheetViews>
  <sheetFormatPr defaultRowHeight="15" x14ac:dyDescent="0.25"/>
  <cols>
    <col min="1" max="1" width="18.42578125" style="98" customWidth="1"/>
    <col min="2" max="2" width="56" style="71" customWidth="1"/>
    <col min="3" max="3" width="14.85546875" style="171" customWidth="1"/>
    <col min="4" max="4" width="13" style="60" bestFit="1" customWidth="1"/>
    <col min="5" max="5" width="13.140625" style="60" bestFit="1" customWidth="1"/>
    <col min="6" max="6" width="15.42578125" style="60" bestFit="1" customWidth="1"/>
    <col min="7" max="7" width="13" style="60" customWidth="1"/>
    <col min="8" max="9" width="9.140625" style="60"/>
    <col min="10" max="10" width="16" style="60" customWidth="1"/>
    <col min="11" max="11" width="13.140625" style="65" customWidth="1"/>
    <col min="12" max="12" width="13.42578125" style="60" customWidth="1"/>
    <col min="13" max="13" width="16.85546875" style="60" bestFit="1" customWidth="1"/>
    <col min="14" max="14" width="9.140625" style="65"/>
    <col min="15" max="15" width="16.28515625" style="65" bestFit="1" customWidth="1"/>
    <col min="16" max="16384" width="9.140625" style="60"/>
  </cols>
  <sheetData>
    <row r="1" spans="1:17" ht="22.5" x14ac:dyDescent="0.3">
      <c r="A1" s="227" t="s">
        <v>78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</row>
    <row r="2" spans="1:17" x14ac:dyDescent="0.25">
      <c r="E2" s="60" t="s">
        <v>188</v>
      </c>
    </row>
    <row r="3" spans="1:17" ht="43.5" customHeight="1" x14ac:dyDescent="0.25">
      <c r="A3" s="229" t="s">
        <v>0</v>
      </c>
      <c r="B3" s="229"/>
      <c r="C3" s="235" t="s">
        <v>43</v>
      </c>
      <c r="D3" s="236"/>
      <c r="E3" s="237"/>
      <c r="F3" s="233" t="s">
        <v>57</v>
      </c>
      <c r="G3" s="234"/>
      <c r="H3" s="231" t="s">
        <v>103</v>
      </c>
      <c r="I3" s="231" t="s">
        <v>104</v>
      </c>
      <c r="J3" s="231" t="s">
        <v>109</v>
      </c>
      <c r="K3" s="232" t="s">
        <v>110</v>
      </c>
      <c r="L3" s="231" t="s">
        <v>105</v>
      </c>
      <c r="M3" s="238" t="s">
        <v>108</v>
      </c>
      <c r="N3" s="232" t="s">
        <v>106</v>
      </c>
      <c r="O3" s="223" t="s">
        <v>111</v>
      </c>
      <c r="P3" s="231" t="s">
        <v>107</v>
      </c>
      <c r="Q3" s="226"/>
    </row>
    <row r="4" spans="1:17" x14ac:dyDescent="0.25">
      <c r="A4" s="229"/>
      <c r="B4" s="229"/>
      <c r="C4" s="230" t="s">
        <v>100</v>
      </c>
      <c r="D4" s="228" t="s">
        <v>189</v>
      </c>
      <c r="E4" s="228"/>
      <c r="F4" s="99"/>
      <c r="G4" s="99"/>
      <c r="H4" s="231"/>
      <c r="I4" s="231"/>
      <c r="J4" s="231"/>
      <c r="K4" s="232"/>
      <c r="L4" s="231"/>
      <c r="M4" s="239"/>
      <c r="N4" s="232"/>
      <c r="O4" s="224"/>
      <c r="P4" s="231"/>
      <c r="Q4" s="226"/>
    </row>
    <row r="5" spans="1:17" ht="186.75" customHeight="1" x14ac:dyDescent="0.25">
      <c r="A5" s="229"/>
      <c r="B5" s="229"/>
      <c r="C5" s="230"/>
      <c r="D5" s="14" t="s">
        <v>44</v>
      </c>
      <c r="E5" s="14" t="s">
        <v>45</v>
      </c>
      <c r="F5" s="100" t="s">
        <v>44</v>
      </c>
      <c r="G5" s="100" t="s">
        <v>45</v>
      </c>
      <c r="H5" s="231"/>
      <c r="I5" s="231"/>
      <c r="J5" s="231"/>
      <c r="K5" s="232"/>
      <c r="L5" s="231"/>
      <c r="M5" s="240"/>
      <c r="N5" s="232"/>
      <c r="O5" s="225"/>
      <c r="P5" s="231"/>
      <c r="Q5" s="226"/>
    </row>
    <row r="6" spans="1:17" ht="47.25" x14ac:dyDescent="0.25">
      <c r="A6" s="1" t="s">
        <v>10</v>
      </c>
      <c r="B6" s="18" t="str">
        <f>Табл2!B5</f>
        <v>"Развитие культуры, искусства и туризма Сергачского муниципального округа Нижегородской области"</v>
      </c>
      <c r="C6" s="181"/>
      <c r="D6" s="110"/>
      <c r="E6" s="110"/>
      <c r="F6" s="111">
        <f>F7+F17+F23+F34+F44</f>
        <v>122031.29999999999</v>
      </c>
      <c r="G6" s="111">
        <f>G7+G17+G23+G34+G44</f>
        <v>121326.8</v>
      </c>
      <c r="H6" s="110">
        <f>(H7+H17+H23+H34+H41+H44)/5</f>
        <v>0.9</v>
      </c>
      <c r="I6" s="155">
        <f>G6/F6</f>
        <v>0.9942268909697759</v>
      </c>
      <c r="J6" s="111"/>
      <c r="K6" s="113"/>
      <c r="L6" s="112"/>
      <c r="M6" s="112"/>
      <c r="N6" s="128">
        <f>(M14+M20+M30+M31+M37+M38+M46)/7</f>
        <v>0.87543290043290045</v>
      </c>
      <c r="O6" s="114">
        <f>O7+O17+O23+O34+O44</f>
        <v>1</v>
      </c>
      <c r="P6" s="115">
        <f>0.5*N6+0.5*(L7*O7+L17*O17+L23*O23+L34*O34+L44*O44)</f>
        <v>0.87620245028907162</v>
      </c>
    </row>
    <row r="7" spans="1:17" s="101" customFormat="1" ht="18.75" x14ac:dyDescent="0.3">
      <c r="A7" s="93" t="s">
        <v>11</v>
      </c>
      <c r="B7" s="84" t="str">
        <f>Табл2!B6</f>
        <v>Развитие библиотечного обслуживания населения</v>
      </c>
      <c r="C7" s="176"/>
      <c r="D7" s="116"/>
      <c r="E7" s="116"/>
      <c r="F7" s="117">
        <f>'табл 1.2'!C11</f>
        <v>27441.600000000002</v>
      </c>
      <c r="G7" s="117">
        <f>'табл 1.2'!D11</f>
        <v>27378.800000000003</v>
      </c>
      <c r="H7" s="118">
        <f>1/2</f>
        <v>0.5</v>
      </c>
      <c r="I7" s="154">
        <f>G7/F7</f>
        <v>0.99771150370240802</v>
      </c>
      <c r="J7" s="118">
        <f>J14/1</f>
        <v>0</v>
      </c>
      <c r="K7" s="118">
        <f>J7/1</f>
        <v>0</v>
      </c>
      <c r="L7" s="116">
        <f>H7*0.2+I7*0.3+K7*0.5</f>
        <v>0.39931345111072236</v>
      </c>
      <c r="M7" s="118"/>
      <c r="N7" s="118"/>
      <c r="O7" s="117">
        <f>(G7)/G6</f>
        <v>0.22566160155876527</v>
      </c>
      <c r="P7" s="118"/>
    </row>
    <row r="8" spans="1:17" s="62" customFormat="1" ht="30" x14ac:dyDescent="0.25">
      <c r="A8" s="94" t="s">
        <v>12</v>
      </c>
      <c r="B8" s="23" t="str">
        <f>Табл2!B7</f>
        <v>Обеспечение выполнения муниципального задания МБУК "ЦБС"</v>
      </c>
      <c r="C8" s="182"/>
      <c r="D8" s="119"/>
      <c r="E8" s="119"/>
      <c r="F8" s="120"/>
      <c r="G8" s="146"/>
      <c r="H8" s="120"/>
      <c r="I8" s="151"/>
      <c r="J8" s="120"/>
      <c r="K8" s="122"/>
      <c r="L8" s="113"/>
      <c r="M8" s="121"/>
      <c r="N8" s="122"/>
      <c r="O8" s="132"/>
      <c r="P8" s="120"/>
    </row>
    <row r="9" spans="1:17" ht="30" x14ac:dyDescent="0.25">
      <c r="A9" s="94" t="s">
        <v>14</v>
      </c>
      <c r="B9" s="23" t="str">
        <f>Табл2!B8</f>
        <v>Комплектование книжных фондов библиотек</v>
      </c>
      <c r="C9" s="182"/>
      <c r="D9" s="123"/>
      <c r="E9" s="123"/>
      <c r="F9" s="121"/>
      <c r="G9" s="146"/>
      <c r="H9" s="121"/>
      <c r="I9" s="151"/>
      <c r="J9" s="121"/>
      <c r="K9" s="124"/>
      <c r="L9" s="113"/>
      <c r="M9" s="121"/>
      <c r="N9" s="124"/>
      <c r="O9" s="133"/>
      <c r="P9" s="121"/>
    </row>
    <row r="10" spans="1:17" ht="75" x14ac:dyDescent="0.25">
      <c r="A10" s="94" t="s">
        <v>15</v>
      </c>
      <c r="B10" s="23" t="str">
        <f>Табл2!B9</f>
        <v>Проведение мероприятий по подключению общедоступных библиотек РФ к сети Интернет и развитие системы библиотечного дела с учетом задачи расширения информационных технологий и оцифровки</v>
      </c>
      <c r="C10" s="182"/>
      <c r="D10" s="123"/>
      <c r="E10" s="123"/>
      <c r="F10" s="121"/>
      <c r="G10" s="146"/>
      <c r="H10" s="121"/>
      <c r="I10" s="151"/>
      <c r="J10" s="121"/>
      <c r="K10" s="124"/>
      <c r="L10" s="113"/>
      <c r="M10" s="121"/>
      <c r="N10" s="124"/>
      <c r="O10" s="133"/>
      <c r="P10" s="121"/>
    </row>
    <row r="11" spans="1:17" ht="30" x14ac:dyDescent="0.25">
      <c r="A11" s="94" t="s">
        <v>81</v>
      </c>
      <c r="B11" s="23" t="str">
        <f>Табл2!B10</f>
        <v>Развитие и укрепление материально-технической базы муниципальных библиотек</v>
      </c>
      <c r="C11" s="182"/>
      <c r="D11" s="123"/>
      <c r="E11" s="123"/>
      <c r="F11" s="121"/>
      <c r="G11" s="146"/>
      <c r="H11" s="121"/>
      <c r="I11" s="151"/>
      <c r="J11" s="121"/>
      <c r="K11" s="124"/>
      <c r="L11" s="113"/>
      <c r="M11" s="121"/>
      <c r="N11" s="124"/>
      <c r="O11" s="133"/>
      <c r="P11" s="121"/>
    </row>
    <row r="12" spans="1:17" ht="30" x14ac:dyDescent="0.25">
      <c r="A12" s="94" t="s">
        <v>82</v>
      </c>
      <c r="B12" s="23" t="str">
        <f>Табл2!B11</f>
        <v>Поддержка лучших сельских работников культуры</v>
      </c>
      <c r="C12" s="182"/>
      <c r="D12" s="123"/>
      <c r="E12" s="123"/>
      <c r="F12" s="121"/>
      <c r="G12" s="146"/>
      <c r="H12" s="121"/>
      <c r="I12" s="151"/>
      <c r="J12" s="121"/>
      <c r="K12" s="124"/>
      <c r="L12" s="113"/>
      <c r="M12" s="121"/>
      <c r="N12" s="124"/>
      <c r="O12" s="133"/>
      <c r="P12" s="121"/>
    </row>
    <row r="13" spans="1:17" ht="45" x14ac:dyDescent="0.25">
      <c r="A13" s="94" t="s">
        <v>83</v>
      </c>
      <c r="B13" s="23" t="str">
        <f>Табл2!B12</f>
        <v>Осуществление издательской деятельности: издание библиографических, информационных, краеведческих материалов</v>
      </c>
      <c r="C13" s="182"/>
      <c r="D13" s="123"/>
      <c r="E13" s="123"/>
      <c r="F13" s="121"/>
      <c r="G13" s="146"/>
      <c r="H13" s="121"/>
      <c r="I13" s="151"/>
      <c r="J13" s="121"/>
      <c r="K13" s="124"/>
      <c r="L13" s="113"/>
      <c r="M13" s="121"/>
      <c r="N13" s="124"/>
      <c r="O13" s="133"/>
      <c r="P13" s="121"/>
    </row>
    <row r="14" spans="1:17" ht="30" x14ac:dyDescent="0.25">
      <c r="A14" s="11" t="s">
        <v>32</v>
      </c>
      <c r="B14" s="85" t="str">
        <f>Табл2!B13</f>
        <v>Увеличение доли публичных библиотек, подключенных к сети "Интернет", в общем количестве</v>
      </c>
      <c r="C14" s="177">
        <f>Табл3!E14</f>
        <v>0</v>
      </c>
      <c r="D14" s="107">
        <f>Табл3!F14</f>
        <v>52.38</v>
      </c>
      <c r="E14" s="107">
        <f>Табл3!G14</f>
        <v>0</v>
      </c>
      <c r="F14" s="121"/>
      <c r="G14" s="146"/>
      <c r="H14" s="121"/>
      <c r="I14" s="151"/>
      <c r="J14" s="121">
        <f>E14/D14</f>
        <v>0</v>
      </c>
      <c r="K14" s="124"/>
      <c r="L14" s="113"/>
      <c r="M14" s="121">
        <f>E14/D14</f>
        <v>0</v>
      </c>
      <c r="N14" s="124"/>
      <c r="O14" s="133"/>
      <c r="P14" s="121"/>
    </row>
    <row r="15" spans="1:17" ht="30" x14ac:dyDescent="0.25">
      <c r="A15" s="11" t="s">
        <v>34</v>
      </c>
      <c r="B15" s="85" t="str">
        <f>Табл2!B14</f>
        <v xml:space="preserve">Количество библиотек, подключенных к сети «Интернет» </v>
      </c>
      <c r="C15" s="177">
        <f>Табл3!E15</f>
        <v>0</v>
      </c>
      <c r="D15" s="107">
        <f>Табл3!F15</f>
        <v>11</v>
      </c>
      <c r="E15" s="107">
        <f>Табл3!G15</f>
        <v>0</v>
      </c>
      <c r="F15" s="121"/>
      <c r="G15" s="146"/>
      <c r="H15" s="121"/>
      <c r="I15" s="151"/>
      <c r="J15" s="121"/>
      <c r="K15" s="124"/>
      <c r="L15" s="113"/>
      <c r="M15" s="121"/>
      <c r="N15" s="124"/>
      <c r="O15" s="133"/>
      <c r="P15" s="121"/>
    </row>
    <row r="16" spans="1:17" ht="30" x14ac:dyDescent="0.25">
      <c r="A16" s="11" t="s">
        <v>35</v>
      </c>
      <c r="B16" s="85" t="str">
        <f>Табл2!B15</f>
        <v>Количество посещений библиотек (в том числе в дистанционном формате)</v>
      </c>
      <c r="C16" s="177">
        <f>Табл3!E16</f>
        <v>234.37799999999999</v>
      </c>
      <c r="D16" s="107">
        <f>Табл3!F16</f>
        <v>192.3</v>
      </c>
      <c r="E16" s="149">
        <f>Табл3!G16</f>
        <v>248.7</v>
      </c>
      <c r="F16" s="121"/>
      <c r="G16" s="146"/>
      <c r="H16" s="121"/>
      <c r="I16" s="151"/>
      <c r="J16" s="121"/>
      <c r="K16" s="124"/>
      <c r="L16" s="113"/>
      <c r="M16" s="121"/>
      <c r="N16" s="124"/>
      <c r="O16" s="133"/>
      <c r="P16" s="121"/>
    </row>
    <row r="17" spans="1:19" s="101" customFormat="1" ht="18.75" x14ac:dyDescent="0.3">
      <c r="A17" s="93" t="s">
        <v>17</v>
      </c>
      <c r="B17" s="87" t="str">
        <f>Табл2!B16</f>
        <v>Развитие музейной деятельности</v>
      </c>
      <c r="C17" s="174"/>
      <c r="D17" s="108"/>
      <c r="E17" s="108"/>
      <c r="F17" s="109">
        <f>'табл 1.2'!C18</f>
        <v>7866.8</v>
      </c>
      <c r="G17" s="109">
        <f>'табл 1.2'!D18</f>
        <v>7830.2</v>
      </c>
      <c r="H17" s="118">
        <f>2/2</f>
        <v>1</v>
      </c>
      <c r="I17" s="154">
        <f>G17/F17</f>
        <v>0.99534753648243246</v>
      </c>
      <c r="J17" s="125">
        <f>J20/1</f>
        <v>1.0363636363636364</v>
      </c>
      <c r="K17" s="125">
        <f>J17/1</f>
        <v>1.0363636363636364</v>
      </c>
      <c r="L17" s="125">
        <f>H17*0.2+I17*0.3+K17*0.5</f>
        <v>1.0167860791265479</v>
      </c>
      <c r="M17" s="118"/>
      <c r="N17" s="118"/>
      <c r="O17" s="117">
        <f>G17/G6</f>
        <v>6.4538090512566051E-2</v>
      </c>
      <c r="P17" s="118"/>
    </row>
    <row r="18" spans="1:19" ht="47.25" x14ac:dyDescent="0.25">
      <c r="A18" s="94" t="s">
        <v>18</v>
      </c>
      <c r="B18" s="88" t="str">
        <f>Табл2!B17</f>
        <v>Обеспечение выполнения муниципального задания МБУК "Сергачский краеведческий музей им.В.А.Громова"</v>
      </c>
      <c r="C18" s="177"/>
      <c r="D18" s="107"/>
      <c r="E18" s="107"/>
      <c r="F18" s="121"/>
      <c r="G18" s="146"/>
      <c r="H18" s="121"/>
      <c r="I18" s="151"/>
      <c r="J18" s="121"/>
      <c r="K18" s="124"/>
      <c r="L18" s="126"/>
      <c r="M18" s="121"/>
      <c r="N18" s="124"/>
      <c r="O18" s="133"/>
      <c r="P18" s="121"/>
    </row>
    <row r="19" spans="1:19" ht="31.5" x14ac:dyDescent="0.25">
      <c r="A19" s="94" t="s">
        <v>84</v>
      </c>
      <c r="B19" s="88" t="str">
        <f>Табл2!B18</f>
        <v>Развитие и укрепление материально-технической базы музея</v>
      </c>
      <c r="C19" s="177"/>
      <c r="D19" s="107"/>
      <c r="E19" s="107"/>
      <c r="F19" s="121"/>
      <c r="G19" s="146"/>
      <c r="H19" s="121"/>
      <c r="I19" s="151"/>
      <c r="J19" s="121"/>
      <c r="K19" s="124"/>
      <c r="L19" s="126"/>
      <c r="M19" s="121"/>
      <c r="N19" s="124"/>
      <c r="O19" s="133"/>
      <c r="P19" s="121"/>
    </row>
    <row r="20" spans="1:19" ht="63" x14ac:dyDescent="0.25">
      <c r="A20" s="11" t="s">
        <v>32</v>
      </c>
      <c r="B20" s="89" t="str">
        <f>Табл2!B19</f>
        <v xml:space="preserve">Увеличение доли (представленных во всех формах) зрителю музейных предметов в общем  количестве музейных предметов основного фонда в стационарных условиях </v>
      </c>
      <c r="C20" s="177" t="str">
        <f>Табл3!E20</f>
        <v>11,5</v>
      </c>
      <c r="D20" s="107">
        <f>Табл3!F20</f>
        <v>11</v>
      </c>
      <c r="E20" s="107">
        <f>Табл3!G20</f>
        <v>11.4</v>
      </c>
      <c r="F20" s="121"/>
      <c r="G20" s="146"/>
      <c r="H20" s="121"/>
      <c r="I20" s="151"/>
      <c r="J20" s="127">
        <f>E20/D20</f>
        <v>1.0363636363636364</v>
      </c>
      <c r="K20" s="124"/>
      <c r="L20" s="126"/>
      <c r="M20" s="127">
        <f>E20/D20</f>
        <v>1.0363636363636364</v>
      </c>
      <c r="N20" s="124"/>
      <c r="O20" s="133"/>
      <c r="P20" s="121"/>
      <c r="S20" s="12"/>
    </row>
    <row r="21" spans="1:19" ht="31.5" x14ac:dyDescent="0.25">
      <c r="A21" s="11" t="s">
        <v>34</v>
      </c>
      <c r="B21" s="89" t="str">
        <f>Табл2!B20</f>
        <v xml:space="preserve">Количество посещений музея (в том числе в дистанционном формате) </v>
      </c>
      <c r="C21" s="177" t="str">
        <f>Табл3!E21</f>
        <v>11,445</v>
      </c>
      <c r="D21" s="107">
        <f>Табл3!F21</f>
        <v>6.9</v>
      </c>
      <c r="E21" s="107">
        <f>Табл3!G21</f>
        <v>14.965999999999999</v>
      </c>
      <c r="F21" s="121"/>
      <c r="G21" s="146"/>
      <c r="H21" s="121"/>
      <c r="I21" s="151"/>
      <c r="J21" s="121"/>
      <c r="K21" s="124"/>
      <c r="L21" s="126"/>
      <c r="M21" s="121"/>
      <c r="N21" s="124"/>
      <c r="O21" s="133"/>
      <c r="P21" s="121"/>
    </row>
    <row r="22" spans="1:19" ht="26.25" x14ac:dyDescent="0.25">
      <c r="A22" s="11" t="s">
        <v>35</v>
      </c>
      <c r="B22" s="89" t="str">
        <f>Табл2!B21</f>
        <v>Количество предметов основного фонда музея</v>
      </c>
      <c r="C22" s="177" t="str">
        <f>Табл3!E22</f>
        <v>18273</v>
      </c>
      <c r="D22" s="107">
        <f>Табл3!F22</f>
        <v>18267</v>
      </c>
      <c r="E22" s="107">
        <f>Табл3!G22</f>
        <v>18283</v>
      </c>
      <c r="F22" s="121"/>
      <c r="G22" s="146"/>
      <c r="H22" s="121"/>
      <c r="I22" s="151"/>
      <c r="J22" s="121"/>
      <c r="K22" s="124"/>
      <c r="L22" s="126"/>
      <c r="M22" s="121"/>
      <c r="N22" s="124"/>
      <c r="O22" s="133"/>
      <c r="P22" s="121"/>
    </row>
    <row r="23" spans="1:19" ht="15.75" x14ac:dyDescent="0.25">
      <c r="A23" s="93" t="s">
        <v>20</v>
      </c>
      <c r="B23" s="84" t="s">
        <v>60</v>
      </c>
      <c r="C23" s="174"/>
      <c r="D23" s="108"/>
      <c r="E23" s="108"/>
      <c r="F23" s="109">
        <f>'табл 1.2'!C25</f>
        <v>68854.899999999994</v>
      </c>
      <c r="G23" s="109">
        <f>'табл 1.2'!D25</f>
        <v>68432.2</v>
      </c>
      <c r="H23" s="118">
        <f>2/2</f>
        <v>1</v>
      </c>
      <c r="I23" s="154">
        <f>G23/F23</f>
        <v>0.99386100335633343</v>
      </c>
      <c r="J23" s="154">
        <f>(J30+J31)/2</f>
        <v>1.0458333333333334</v>
      </c>
      <c r="K23" s="154">
        <f>(J30+J31)/2</f>
        <v>1.0458333333333334</v>
      </c>
      <c r="L23" s="125">
        <f>H23*0.2+I23*0.3+K23*0.5</f>
        <v>1.0210749676735666</v>
      </c>
      <c r="M23" s="118"/>
      <c r="N23" s="118"/>
      <c r="O23" s="117">
        <f>G23/G6</f>
        <v>0.56403201930653402</v>
      </c>
      <c r="P23" s="118"/>
    </row>
    <row r="24" spans="1:19" s="102" customFormat="1" ht="30.75" x14ac:dyDescent="0.3">
      <c r="A24" s="95" t="s">
        <v>21</v>
      </c>
      <c r="B24" s="90" t="str">
        <f>Табл3!C24</f>
        <v>Обеспечение выполнения муниципального задания культурно-досуговых учреждений</v>
      </c>
      <c r="C24" s="177"/>
      <c r="D24" s="107"/>
      <c r="E24" s="107"/>
      <c r="F24" s="128"/>
      <c r="G24" s="146"/>
      <c r="H24" s="113"/>
      <c r="I24" s="153"/>
      <c r="J24" s="113"/>
      <c r="K24" s="113"/>
      <c r="L24" s="126"/>
      <c r="M24" s="113"/>
      <c r="N24" s="113"/>
      <c r="O24" s="128"/>
      <c r="P24" s="113"/>
    </row>
    <row r="25" spans="1:19" ht="30" x14ac:dyDescent="0.25">
      <c r="A25" s="94" t="s">
        <v>22</v>
      </c>
      <c r="B25" s="23" t="str">
        <f>Табл3!C25</f>
        <v>Поддержка лучших учреждений культуры</v>
      </c>
      <c r="C25" s="177"/>
      <c r="D25" s="107"/>
      <c r="E25" s="107"/>
      <c r="F25" s="121"/>
      <c r="G25" s="146"/>
      <c r="H25" s="121"/>
      <c r="I25" s="151"/>
      <c r="J25" s="121"/>
      <c r="K25" s="124"/>
      <c r="L25" s="126"/>
      <c r="M25" s="121"/>
      <c r="N25" s="124"/>
      <c r="O25" s="133"/>
      <c r="P25" s="121"/>
    </row>
    <row r="26" spans="1:19" ht="60" x14ac:dyDescent="0.25">
      <c r="A26" s="94" t="s">
        <v>23</v>
      </c>
      <c r="B26" s="23" t="str">
        <f>Табл3!C26</f>
        <v>Реализация социокультурных потребностей пожилых людей, разитие их интеллектуального и творческого потенциала, современных форм общественности</v>
      </c>
      <c r="C26" s="177"/>
      <c r="D26" s="107"/>
      <c r="E26" s="107"/>
      <c r="F26" s="121"/>
      <c r="G26" s="146"/>
      <c r="H26" s="121"/>
      <c r="I26" s="151"/>
      <c r="J26" s="121"/>
      <c r="K26" s="124"/>
      <c r="L26" s="126"/>
      <c r="M26" s="121"/>
      <c r="N26" s="124"/>
      <c r="O26" s="133"/>
      <c r="P26" s="121"/>
    </row>
    <row r="27" spans="1:19" ht="30" x14ac:dyDescent="0.25">
      <c r="A27" s="94" t="s">
        <v>25</v>
      </c>
      <c r="B27" s="23" t="str">
        <f>Табл3!C27</f>
        <v>Проведение  мероприятий на территории округа</v>
      </c>
      <c r="C27" s="177"/>
      <c r="D27" s="107"/>
      <c r="E27" s="107"/>
      <c r="F27" s="121"/>
      <c r="G27" s="146"/>
      <c r="H27" s="121"/>
      <c r="I27" s="151"/>
      <c r="J27" s="121"/>
      <c r="K27" s="124"/>
      <c r="L27" s="126"/>
      <c r="M27" s="121"/>
      <c r="N27" s="124"/>
      <c r="O27" s="133"/>
      <c r="P27" s="121"/>
    </row>
    <row r="28" spans="1:19" ht="30" x14ac:dyDescent="0.25">
      <c r="A28" s="94" t="s">
        <v>61</v>
      </c>
      <c r="B28" s="23" t="str">
        <f>Табл3!C28</f>
        <v>Развитие и укрепление материально-технической базы муниципальных домов культуры</v>
      </c>
      <c r="C28" s="177"/>
      <c r="D28" s="107"/>
      <c r="E28" s="107"/>
      <c r="F28" s="121"/>
      <c r="G28" s="146"/>
      <c r="H28" s="121"/>
      <c r="I28" s="151"/>
      <c r="J28" s="121"/>
      <c r="K28" s="124"/>
      <c r="L28" s="126"/>
      <c r="M28" s="121"/>
      <c r="N28" s="124"/>
      <c r="O28" s="133"/>
      <c r="P28" s="121"/>
    </row>
    <row r="29" spans="1:19" ht="30" x14ac:dyDescent="0.25">
      <c r="A29" s="94" t="s">
        <v>175</v>
      </c>
      <c r="B29" s="23" t="str">
        <f>Табл3!C29</f>
        <v>Мероприятия по обеспечению пожарной безопасности учреждений (организаций) культуры</v>
      </c>
      <c r="C29" s="177"/>
      <c r="D29" s="107"/>
      <c r="E29" s="107"/>
      <c r="F29" s="121"/>
      <c r="G29" s="146"/>
      <c r="H29" s="121"/>
      <c r="I29" s="151"/>
      <c r="J29" s="121"/>
      <c r="K29" s="124"/>
      <c r="L29" s="126"/>
      <c r="M29" s="121"/>
      <c r="N29" s="124"/>
      <c r="O29" s="133"/>
      <c r="P29" s="121"/>
    </row>
    <row r="30" spans="1:19" ht="60" x14ac:dyDescent="0.25">
      <c r="A30" s="11" t="s">
        <v>32</v>
      </c>
      <c r="B30" s="86" t="str">
        <f>Табл3!C30</f>
        <v>Увеличение количества лауреатов и дипломантов окружных, областных, межрегиональных, всероссийских и международных конкурсов из числа участников клубных формирований</v>
      </c>
      <c r="C30" s="177" t="str">
        <f>Табл3!E30</f>
        <v>131</v>
      </c>
      <c r="D30" s="107">
        <f>Табл3!F30</f>
        <v>120</v>
      </c>
      <c r="E30" s="107">
        <f>Табл3!G30</f>
        <v>131</v>
      </c>
      <c r="F30" s="121"/>
      <c r="G30" s="146"/>
      <c r="H30" s="121"/>
      <c r="I30" s="151"/>
      <c r="J30" s="151">
        <f>E30/D30</f>
        <v>1.0916666666666666</v>
      </c>
      <c r="K30" s="152"/>
      <c r="L30" s="153"/>
      <c r="M30" s="151">
        <f>E30/D30</f>
        <v>1.0916666666666666</v>
      </c>
      <c r="N30" s="124"/>
      <c r="O30" s="133"/>
      <c r="P30" s="121"/>
    </row>
    <row r="31" spans="1:19" s="65" customFormat="1" ht="30" x14ac:dyDescent="0.25">
      <c r="A31" s="129" t="s">
        <v>33</v>
      </c>
      <c r="B31" s="30" t="str">
        <f>Табл3!C31</f>
        <v>Увеличение количества участников клубных формирований, привлекаемых к участию в мероприятиях</v>
      </c>
      <c r="C31" s="177" t="str">
        <f>Табл3!E31</f>
        <v>9,9</v>
      </c>
      <c r="D31" s="130">
        <f>Табл3!F31</f>
        <v>10</v>
      </c>
      <c r="E31" s="130">
        <f>Табл3!G31</f>
        <v>10</v>
      </c>
      <c r="F31" s="124"/>
      <c r="G31" s="146"/>
      <c r="H31" s="124"/>
      <c r="I31" s="152"/>
      <c r="J31" s="152">
        <f>E31/D31</f>
        <v>1</v>
      </c>
      <c r="K31" s="152"/>
      <c r="L31" s="153"/>
      <c r="M31" s="152">
        <f>E31/D31</f>
        <v>1</v>
      </c>
      <c r="N31" s="124"/>
      <c r="O31" s="133"/>
      <c r="P31" s="124"/>
    </row>
    <row r="32" spans="1:19" ht="60" x14ac:dyDescent="0.25">
      <c r="A32" s="11" t="s">
        <v>34</v>
      </c>
      <c r="B32" s="86" t="str">
        <f>Табл3!C32</f>
        <v>Количество лауреатов и дипломантов окружных, областных, межрегиональных, всероссийских и международных конкурсов из числа участников клубных формирований</v>
      </c>
      <c r="C32" s="177" t="str">
        <f>Табл3!E32</f>
        <v>38</v>
      </c>
      <c r="D32" s="107">
        <f>Табл3!F32</f>
        <v>12</v>
      </c>
      <c r="E32" s="107">
        <f>Табл3!G32</f>
        <v>31</v>
      </c>
      <c r="F32" s="121"/>
      <c r="G32" s="146"/>
      <c r="H32" s="121"/>
      <c r="I32" s="151"/>
      <c r="J32" s="121"/>
      <c r="K32" s="124"/>
      <c r="L32" s="126"/>
      <c r="M32" s="121"/>
      <c r="N32" s="124"/>
      <c r="O32" s="133"/>
      <c r="P32" s="121"/>
    </row>
    <row r="33" spans="1:16" ht="26.25" x14ac:dyDescent="0.25">
      <c r="A33" s="11" t="s">
        <v>35</v>
      </c>
      <c r="B33" s="86" t="str">
        <f>Табл3!C33</f>
        <v>Количество клубных формирований</v>
      </c>
      <c r="C33" s="177" t="str">
        <f>Табл3!E33</f>
        <v>145</v>
      </c>
      <c r="D33" s="107">
        <f>Табл3!F33</f>
        <v>145</v>
      </c>
      <c r="E33" s="107">
        <f>Табл3!G33</f>
        <v>145</v>
      </c>
      <c r="F33" s="121"/>
      <c r="G33" s="146"/>
      <c r="H33" s="121"/>
      <c r="I33" s="151"/>
      <c r="J33" s="121"/>
      <c r="K33" s="124"/>
      <c r="L33" s="126"/>
      <c r="M33" s="121"/>
      <c r="N33" s="124"/>
      <c r="O33" s="133"/>
      <c r="P33" s="121"/>
    </row>
    <row r="34" spans="1:16" s="101" customFormat="1" ht="28.5" x14ac:dyDescent="0.3">
      <c r="A34" s="93" t="s">
        <v>26</v>
      </c>
      <c r="B34" s="84" t="str">
        <f>Табл3!C34</f>
        <v>Развитие дополнительного образования в сфере  искусств</v>
      </c>
      <c r="C34" s="174"/>
      <c r="D34" s="108"/>
      <c r="E34" s="108"/>
      <c r="F34" s="109">
        <f>'табл 1.2'!C32</f>
        <v>17868</v>
      </c>
      <c r="G34" s="109">
        <f>'табл 1.2'!D32</f>
        <v>17685.600000000002</v>
      </c>
      <c r="H34" s="118">
        <f>2/2</f>
        <v>1</v>
      </c>
      <c r="I34" s="154">
        <f>G34/F34</f>
        <v>0.98979180658159849</v>
      </c>
      <c r="J34" s="118">
        <f>(J37+J38)/2</f>
        <v>1</v>
      </c>
      <c r="K34" s="118">
        <f>(J37+J38)/2</f>
        <v>1</v>
      </c>
      <c r="L34" s="125">
        <f>H34*0.2+I34*0.3+K34*0.5</f>
        <v>0.99693754197447948</v>
      </c>
      <c r="M34" s="118"/>
      <c r="N34" s="118"/>
      <c r="O34" s="117">
        <f>G34/G6</f>
        <v>0.14576828862213462</v>
      </c>
      <c r="P34" s="118"/>
    </row>
    <row r="35" spans="1:16" ht="30" x14ac:dyDescent="0.25">
      <c r="A35" s="94" t="s">
        <v>27</v>
      </c>
      <c r="B35" s="23" t="str">
        <f>Табл3!C35</f>
        <v>Обеспечение выполнения муниципального задания МБУДО "Сергачская ДШИ" в сфере искусств</v>
      </c>
      <c r="C35" s="177"/>
      <c r="D35" s="107"/>
      <c r="E35" s="107"/>
      <c r="F35" s="121"/>
      <c r="G35" s="146"/>
      <c r="H35" s="121"/>
      <c r="I35" s="121"/>
      <c r="J35" s="121"/>
      <c r="K35" s="124"/>
      <c r="L35" s="126"/>
      <c r="M35" s="121"/>
      <c r="N35" s="124"/>
      <c r="O35" s="133"/>
      <c r="P35" s="121"/>
    </row>
    <row r="36" spans="1:16" ht="30" x14ac:dyDescent="0.25">
      <c r="A36" s="94" t="s">
        <v>64</v>
      </c>
      <c r="B36" s="23" t="str">
        <f>Табл3!C36</f>
        <v xml:space="preserve"> Развитие и укрепление материально- технической базы МБУДО "Сергачская ДШИ"</v>
      </c>
      <c r="C36" s="177"/>
      <c r="D36" s="107"/>
      <c r="E36" s="107"/>
      <c r="F36" s="121"/>
      <c r="G36" s="146"/>
      <c r="H36" s="121"/>
      <c r="I36" s="121"/>
      <c r="J36" s="121"/>
      <c r="K36" s="124"/>
      <c r="L36" s="126"/>
      <c r="M36" s="121"/>
      <c r="N36" s="124"/>
      <c r="O36" s="133"/>
      <c r="P36" s="121"/>
    </row>
    <row r="37" spans="1:16" ht="45" x14ac:dyDescent="0.25">
      <c r="A37" s="11" t="s">
        <v>32</v>
      </c>
      <c r="B37" s="86" t="str">
        <f>Табл3!C37</f>
        <v>Увеличение доли детей, привлекаемых к участию в творческих мероприятиях (выставки, концерты, конкурсы и т.п.), к общему числу обучающихся в школах искусств</v>
      </c>
      <c r="C37" s="177" t="str">
        <f>Табл3!E37</f>
        <v>68</v>
      </c>
      <c r="D37" s="107">
        <f>Табл3!F37</f>
        <v>68</v>
      </c>
      <c r="E37" s="107">
        <f>Табл3!G37</f>
        <v>68</v>
      </c>
      <c r="F37" s="121"/>
      <c r="G37" s="146"/>
      <c r="H37" s="121"/>
      <c r="I37" s="121"/>
      <c r="J37" s="121">
        <f>E37/D37</f>
        <v>1</v>
      </c>
      <c r="K37" s="124"/>
      <c r="L37" s="126"/>
      <c r="M37" s="121">
        <f>E37/D37</f>
        <v>1</v>
      </c>
      <c r="N37" s="124"/>
      <c r="O37" s="133"/>
      <c r="P37" s="121"/>
    </row>
    <row r="38" spans="1:16" ht="75" x14ac:dyDescent="0.25">
      <c r="A38" s="11" t="s">
        <v>33</v>
      </c>
      <c r="B38" s="86" t="str">
        <f>Табл3!C38</f>
        <v>Увеличение количества лауреатов и дипломантов межокружных, областных, межрегиональных, всероссийских и международных конкурсов из числа получающих дополнительное образование в сфере искусств</v>
      </c>
      <c r="C38" s="177" t="str">
        <f>Табл3!E38</f>
        <v>22</v>
      </c>
      <c r="D38" s="107">
        <f>Табл3!F38</f>
        <v>22</v>
      </c>
      <c r="E38" s="107">
        <f>Табл3!G38</f>
        <v>22</v>
      </c>
      <c r="F38" s="121"/>
      <c r="G38" s="146"/>
      <c r="H38" s="121"/>
      <c r="I38" s="121"/>
      <c r="J38" s="121">
        <f>E38/D38</f>
        <v>1</v>
      </c>
      <c r="K38" s="124"/>
      <c r="L38" s="126"/>
      <c r="M38" s="121">
        <f>E38/D38</f>
        <v>1</v>
      </c>
      <c r="N38" s="124"/>
      <c r="O38" s="133"/>
      <c r="P38" s="121"/>
    </row>
    <row r="39" spans="1:16" ht="30" x14ac:dyDescent="0.25">
      <c r="A39" s="11" t="s">
        <v>34</v>
      </c>
      <c r="B39" s="86" t="str">
        <f>Табл3!C39</f>
        <v>Количество детей, привлекаемых к участию в творческих мероприятиях (выставки, концерты, конкурсы)</v>
      </c>
      <c r="C39" s="177" t="str">
        <f>Табл3!E39</f>
        <v>142</v>
      </c>
      <c r="D39" s="107">
        <f>Табл3!F39</f>
        <v>142</v>
      </c>
      <c r="E39" s="107">
        <f>Табл3!G39</f>
        <v>144</v>
      </c>
      <c r="F39" s="121"/>
      <c r="G39" s="146"/>
      <c r="H39" s="121"/>
      <c r="I39" s="121"/>
      <c r="J39" s="121"/>
      <c r="K39" s="124"/>
      <c r="L39" s="126"/>
      <c r="M39" s="121"/>
      <c r="N39" s="124"/>
      <c r="O39" s="133"/>
      <c r="P39" s="121"/>
    </row>
    <row r="40" spans="1:16" ht="60" x14ac:dyDescent="0.25">
      <c r="A40" s="11" t="s">
        <v>35</v>
      </c>
      <c r="B40" s="86" t="str">
        <f>Табл3!C40</f>
        <v xml:space="preserve">Количество лауреатов и дипломантов межокружных, областных, межрегиональных, всероссийских и международных конкурсов из числа получающих дополнительное образование в сфере искусств </v>
      </c>
      <c r="C40" s="177" t="str">
        <f>Табл3!E40</f>
        <v>50</v>
      </c>
      <c r="D40" s="107">
        <f>Табл3!F40</f>
        <v>50</v>
      </c>
      <c r="E40" s="107">
        <f>Табл3!G40</f>
        <v>51</v>
      </c>
      <c r="F40" s="121"/>
      <c r="G40" s="146"/>
      <c r="H40" s="121"/>
      <c r="I40" s="121"/>
      <c r="J40" s="121"/>
      <c r="K40" s="124"/>
      <c r="L40" s="126"/>
      <c r="M40" s="121"/>
      <c r="N40" s="124"/>
      <c r="O40" s="133"/>
      <c r="P40" s="121"/>
    </row>
    <row r="41" spans="1:16" s="101" customFormat="1" ht="18.75" x14ac:dyDescent="0.3">
      <c r="A41" s="96" t="str">
        <f>Табл3!B41</f>
        <v>Подпрограмма 5</v>
      </c>
      <c r="B41" s="91" t="str">
        <f>Табл3!C41</f>
        <v>Обеспечение реализации муниципальной программы</v>
      </c>
      <c r="C41" s="174"/>
      <c r="D41" s="108"/>
      <c r="E41" s="108"/>
      <c r="F41" s="117"/>
      <c r="G41" s="109"/>
      <c r="H41" s="118"/>
      <c r="I41" s="118"/>
      <c r="J41" s="118"/>
      <c r="K41" s="118"/>
      <c r="L41" s="125"/>
      <c r="M41" s="118"/>
      <c r="N41" s="118"/>
      <c r="O41" s="117"/>
      <c r="P41" s="118"/>
    </row>
    <row r="42" spans="1:16" ht="15.75" x14ac:dyDescent="0.25">
      <c r="A42" s="97" t="str">
        <f>Табл3!B42</f>
        <v>Мероприятие 5.1</v>
      </c>
      <c r="B42" s="92" t="str">
        <f>Табл3!C42</f>
        <v>Обеспечение реализации муниципальной программы</v>
      </c>
      <c r="C42" s="177"/>
      <c r="D42" s="107"/>
      <c r="E42" s="107"/>
      <c r="F42" s="121"/>
      <c r="G42" s="146"/>
      <c r="H42" s="121"/>
      <c r="I42" s="121"/>
      <c r="J42" s="121"/>
      <c r="K42" s="124"/>
      <c r="L42" s="126"/>
      <c r="M42" s="121"/>
      <c r="N42" s="124"/>
      <c r="O42" s="133"/>
      <c r="P42" s="121"/>
    </row>
    <row r="43" spans="1:16" ht="27" x14ac:dyDescent="0.25">
      <c r="A43" s="97" t="str">
        <f>Табл3!B43</f>
        <v>Мероприятие 5.2</v>
      </c>
      <c r="B43" s="92" t="str">
        <f>Табл3!C43</f>
        <v>Обеспечение хозяйственного и технического обслуживания муниципальной программы</v>
      </c>
      <c r="C43" s="177"/>
      <c r="D43" s="107"/>
      <c r="E43" s="107"/>
      <c r="F43" s="121"/>
      <c r="G43" s="146"/>
      <c r="H43" s="121"/>
      <c r="I43" s="121"/>
      <c r="J43" s="121"/>
      <c r="K43" s="124"/>
      <c r="L43" s="126"/>
      <c r="M43" s="121"/>
      <c r="N43" s="124"/>
      <c r="O43" s="133"/>
      <c r="P43" s="121"/>
    </row>
    <row r="44" spans="1:16" ht="28.5" x14ac:dyDescent="0.25">
      <c r="A44" s="103" t="str">
        <f>Табл3!B44</f>
        <v>Подпрограмма 6</v>
      </c>
      <c r="B44" s="103" t="str">
        <f>Табл3!C44</f>
        <v>Развитие туризма на территории Сергачского муниципального округа</v>
      </c>
      <c r="C44" s="175"/>
      <c r="D44" s="109"/>
      <c r="E44" s="109"/>
      <c r="F44" s="109">
        <f>'табл 1.2'!C46</f>
        <v>0</v>
      </c>
      <c r="G44" s="109">
        <f>'табл 1.2'!D46</f>
        <v>0</v>
      </c>
      <c r="H44" s="118">
        <f>1/1</f>
        <v>1</v>
      </c>
      <c r="I44" s="118">
        <v>1</v>
      </c>
      <c r="J44" s="118">
        <f>1/1</f>
        <v>1</v>
      </c>
      <c r="K44" s="118">
        <f>J44/1</f>
        <v>1</v>
      </c>
      <c r="L44" s="125">
        <f>H44*0.2+I44*0.3+K44*0.5</f>
        <v>1</v>
      </c>
      <c r="M44" s="118"/>
      <c r="N44" s="118"/>
      <c r="O44" s="117">
        <f>G44/G6</f>
        <v>0</v>
      </c>
      <c r="P44" s="118"/>
    </row>
    <row r="45" spans="1:16" ht="30" x14ac:dyDescent="0.25">
      <c r="A45" s="104" t="str">
        <f>Табл3!B45</f>
        <v>Мероприятие 6.1</v>
      </c>
      <c r="B45" s="104" t="str">
        <f>Табл3!C45</f>
        <v>Развитие туризма на территории Сергачского муниципального округа</v>
      </c>
      <c r="C45" s="177"/>
      <c r="D45" s="107"/>
      <c r="E45" s="107"/>
      <c r="F45" s="121"/>
      <c r="G45" s="146"/>
      <c r="H45" s="121"/>
      <c r="I45" s="121"/>
      <c r="J45" s="121"/>
      <c r="K45" s="124"/>
      <c r="L45" s="121"/>
      <c r="M45" s="121"/>
      <c r="N45" s="124"/>
      <c r="O45" s="133" t="s">
        <v>112</v>
      </c>
      <c r="P45" s="121"/>
    </row>
    <row r="46" spans="1:16" ht="30" x14ac:dyDescent="0.25">
      <c r="A46" s="105" t="str">
        <f>Табл3!B46</f>
        <v>Индикатор1</v>
      </c>
      <c r="B46" s="106" t="str">
        <f>Табл3!C46</f>
        <v>Увеличение количества мероприятий, связанных с туристической привлекательностью округа</v>
      </c>
      <c r="C46" s="177" t="str">
        <f>Табл3!E46</f>
        <v>106</v>
      </c>
      <c r="D46" s="107">
        <f>Табл3!F46</f>
        <v>106</v>
      </c>
      <c r="E46" s="107">
        <f>Табл3!G46</f>
        <v>106</v>
      </c>
      <c r="F46" s="121"/>
      <c r="G46" s="146"/>
      <c r="H46" s="121"/>
      <c r="I46" s="121"/>
      <c r="J46" s="121">
        <f>E46/D46</f>
        <v>1</v>
      </c>
      <c r="K46" s="124"/>
      <c r="L46" s="121"/>
      <c r="M46" s="121">
        <f>E46/D46</f>
        <v>1</v>
      </c>
      <c r="N46" s="124"/>
      <c r="O46" s="133"/>
      <c r="P46" s="121"/>
    </row>
    <row r="47" spans="1:16" ht="30" x14ac:dyDescent="0.25">
      <c r="A47" s="105" t="str">
        <f>Табл3!B47</f>
        <v>Непосредственный результат1</v>
      </c>
      <c r="B47" s="106" t="str">
        <f>Табл3!C47</f>
        <v>Количество мероприятий, связанных с туристической привлекательностью округа</v>
      </c>
      <c r="C47" s="177" t="str">
        <f>Табл3!E47</f>
        <v>18</v>
      </c>
      <c r="D47" s="107">
        <f>Табл3!F47</f>
        <v>19</v>
      </c>
      <c r="E47" s="107">
        <f>Табл3!G47</f>
        <v>19</v>
      </c>
      <c r="F47" s="121"/>
      <c r="G47" s="146"/>
      <c r="H47" s="121"/>
      <c r="I47" s="121"/>
      <c r="J47" s="121"/>
      <c r="K47" s="124"/>
      <c r="L47" s="121"/>
      <c r="M47" s="121"/>
      <c r="N47" s="124"/>
      <c r="O47" s="133"/>
      <c r="P47" s="121"/>
    </row>
  </sheetData>
  <mergeCells count="16">
    <mergeCell ref="O3:O5"/>
    <mergeCell ref="Q3:Q5"/>
    <mergeCell ref="A1:P1"/>
    <mergeCell ref="D4:E4"/>
    <mergeCell ref="A3:B5"/>
    <mergeCell ref="C4:C5"/>
    <mergeCell ref="P3:P5"/>
    <mergeCell ref="J3:J5"/>
    <mergeCell ref="L3:L5"/>
    <mergeCell ref="N3:N5"/>
    <mergeCell ref="K3:K5"/>
    <mergeCell ref="F3:G3"/>
    <mergeCell ref="H3:H5"/>
    <mergeCell ref="I3:I5"/>
    <mergeCell ref="C3:E3"/>
    <mergeCell ref="M3:M5"/>
  </mergeCells>
  <phoneticPr fontId="0" type="noConversion"/>
  <pageMargins left="0.7" right="0.7" top="0.75" bottom="0.75" header="0.3" footer="0.3"/>
  <pageSetup paperSize="9" scale="4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табл 1.1</vt:lpstr>
      <vt:lpstr>табл 1.2</vt:lpstr>
      <vt:lpstr>Табл2</vt:lpstr>
      <vt:lpstr>Табл3</vt:lpstr>
      <vt:lpstr>оценка общая</vt:lpstr>
      <vt:lpstr>'оценка общая'!Область_печати</vt:lpstr>
      <vt:lpstr>Табл2!Область_печати</vt:lpstr>
      <vt:lpstr>Табл3!Область_печати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2026-03-16T12:47:56Z</dcterms:modified>
</cp:coreProperties>
</file>